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activeTab="3"/>
  </bookViews>
  <sheets>
    <sheet name="შეჯამება" sheetId="39" r:id="rId1"/>
    <sheet name="კრებსითი ნაკრები " sheetId="29" r:id="rId2"/>
    <sheet name="კრებსითი ხარჯთაღრიცხვა" sheetId="38" r:id="rId3"/>
    <sheet name="კრებსითი სატენდერო" sheetId="42" r:id="rId4"/>
    <sheet name="კომიტეტი" sheetId="40" r:id="rId5"/>
    <sheet name="საწყობი" sheetId="41" r:id="rId6"/>
  </sheets>
  <externalReferences>
    <externalReference r:id="rId7"/>
  </externalReferences>
  <definedNames>
    <definedName name="_xlnm._FilterDatabase" localSheetId="3" hidden="1">'კრებსითი სატენდერო'!$A$6:$G$231</definedName>
    <definedName name="_xlnm._FilterDatabase" localSheetId="2" hidden="1">'კრებსითი ხარჯთაღრიცხვა'!$A$6:$R$236</definedName>
    <definedName name="_xlnm.Print_Area" localSheetId="1">'კრებსითი ნაკრები '!$A$2:$H$17</definedName>
    <definedName name="_xlnm.Print_Titles" localSheetId="1">'კრებსითი ნაკრები '!$5:$8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2" i="42" l="1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8" i="42"/>
  <c r="F97" i="42"/>
  <c r="F96" i="42"/>
  <c r="F95" i="42"/>
  <c r="F94" i="42"/>
  <c r="F93" i="42"/>
  <c r="F92" i="42"/>
  <c r="F91" i="42"/>
  <c r="F90" i="42"/>
  <c r="F89" i="42"/>
  <c r="F87" i="42"/>
  <c r="F86" i="42"/>
  <c r="F85" i="42"/>
  <c r="F84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4" i="42"/>
  <c r="F53" i="42"/>
  <c r="F52" i="42"/>
  <c r="F51" i="42"/>
  <c r="F50" i="42"/>
  <c r="F49" i="42"/>
  <c r="F48" i="42"/>
  <c r="F47" i="42"/>
  <c r="F46" i="42"/>
  <c r="F45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O222" i="38"/>
  <c r="L222" i="38"/>
  <c r="F222" i="38"/>
  <c r="F221" i="38"/>
  <c r="F220" i="38"/>
  <c r="F219" i="38"/>
  <c r="F218" i="38"/>
  <c r="F217" i="38"/>
  <c r="F216" i="38"/>
  <c r="F215" i="38"/>
  <c r="F214" i="38"/>
  <c r="F213" i="38"/>
  <c r="F212" i="38"/>
  <c r="F211" i="38"/>
  <c r="F210" i="38"/>
  <c r="F209" i="38"/>
  <c r="F208" i="38"/>
  <c r="F207" i="38"/>
  <c r="F206" i="38"/>
  <c r="F205" i="38"/>
  <c r="F204" i="38"/>
  <c r="F203" i="38"/>
  <c r="F202" i="38"/>
  <c r="F201" i="38"/>
  <c r="F200" i="38"/>
  <c r="F199" i="38"/>
  <c r="F198" i="38"/>
  <c r="F197" i="38"/>
  <c r="F196" i="38"/>
  <c r="F195" i="38"/>
  <c r="F194" i="38"/>
  <c r="F193" i="38"/>
  <c r="F192" i="38"/>
  <c r="F191" i="38"/>
  <c r="F190" i="38"/>
  <c r="F189" i="38"/>
  <c r="F188" i="38"/>
  <c r="F187" i="38"/>
  <c r="F186" i="38"/>
  <c r="F185" i="38"/>
  <c r="F184" i="38"/>
  <c r="F183" i="38"/>
  <c r="F181" i="38"/>
  <c r="F180" i="38"/>
  <c r="F179" i="38"/>
  <c r="F178" i="38"/>
  <c r="F177" i="38"/>
  <c r="F176" i="38"/>
  <c r="F175" i="38"/>
  <c r="F174" i="38"/>
  <c r="F173" i="38"/>
  <c r="F172" i="38"/>
  <c r="F171" i="38"/>
  <c r="F170" i="38"/>
  <c r="F169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8" i="38"/>
  <c r="F97" i="38"/>
  <c r="F96" i="38"/>
  <c r="F95" i="38"/>
  <c r="F94" i="38"/>
  <c r="F93" i="38"/>
  <c r="F92" i="38"/>
  <c r="F91" i="38"/>
  <c r="F90" i="38"/>
  <c r="F89" i="38"/>
  <c r="F87" i="38"/>
  <c r="F86" i="38"/>
  <c r="F85" i="38"/>
  <c r="F84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4" i="38"/>
  <c r="F53" i="38"/>
  <c r="F52" i="38"/>
  <c r="F51" i="38"/>
  <c r="F50" i="38"/>
  <c r="F49" i="38"/>
  <c r="F48" i="38"/>
  <c r="F47" i="38"/>
  <c r="F46" i="38"/>
  <c r="F45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223" i="42" l="1"/>
  <c r="F226" i="42" s="1"/>
  <c r="F228" i="42" s="1"/>
  <c r="F229" i="42" l="1"/>
  <c r="F230" i="42" s="1"/>
  <c r="L9" i="41" l="1"/>
  <c r="L10" i="41"/>
  <c r="L11" i="41"/>
  <c r="L12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34" i="41"/>
  <c r="L35" i="41"/>
  <c r="L36" i="41"/>
  <c r="L37" i="41"/>
  <c r="L38" i="41"/>
  <c r="L39" i="41"/>
  <c r="L40" i="41"/>
  <c r="L41" i="41"/>
  <c r="L42" i="41"/>
  <c r="L43" i="41"/>
  <c r="L44" i="41"/>
  <c r="L45" i="41"/>
  <c r="L46" i="41"/>
  <c r="L47" i="41"/>
  <c r="L48" i="41"/>
  <c r="L49" i="41"/>
  <c r="L50" i="41"/>
  <c r="L51" i="41"/>
  <c r="L52" i="41"/>
  <c r="L53" i="41"/>
  <c r="L54" i="41"/>
  <c r="L55" i="41"/>
  <c r="L56" i="41"/>
  <c r="L57" i="41"/>
  <c r="L58" i="41"/>
  <c r="L59" i="41"/>
  <c r="L60" i="41"/>
  <c r="L61" i="41"/>
  <c r="L62" i="41"/>
  <c r="L63" i="41"/>
  <c r="L64" i="41"/>
  <c r="L65" i="41"/>
  <c r="L66" i="41"/>
  <c r="L67" i="41"/>
  <c r="L68" i="41"/>
  <c r="L69" i="41"/>
  <c r="L70" i="41"/>
  <c r="L71" i="41"/>
  <c r="L72" i="41"/>
  <c r="L73" i="41"/>
  <c r="L74" i="41"/>
  <c r="L75" i="41"/>
  <c r="L76" i="41"/>
  <c r="L77" i="41"/>
  <c r="L78" i="41"/>
  <c r="L79" i="41"/>
  <c r="L80" i="41"/>
  <c r="L81" i="41"/>
  <c r="L82" i="41"/>
  <c r="L83" i="41"/>
  <c r="L84" i="41"/>
  <c r="L85" i="41"/>
  <c r="L86" i="41"/>
  <c r="L87" i="41"/>
  <c r="L88" i="41"/>
  <c r="L89" i="41"/>
  <c r="L90" i="41"/>
  <c r="L91" i="41"/>
  <c r="L92" i="41"/>
  <c r="L93" i="41"/>
  <c r="L94" i="41"/>
  <c r="L95" i="41"/>
  <c r="L96" i="41"/>
  <c r="L97" i="41"/>
  <c r="L98" i="41"/>
  <c r="L99" i="41"/>
  <c r="L100" i="41"/>
  <c r="L101" i="41"/>
  <c r="L102" i="41"/>
  <c r="L103" i="41"/>
  <c r="L104" i="41"/>
  <c r="L105" i="41"/>
  <c r="L106" i="41"/>
  <c r="L107" i="41"/>
  <c r="L108" i="41"/>
  <c r="L8" i="41"/>
  <c r="E16" i="39" l="1"/>
  <c r="E13" i="39"/>
  <c r="E12" i="39"/>
  <c r="E11" i="39"/>
  <c r="J51" i="38" l="1"/>
  <c r="M51" i="38" s="1"/>
  <c r="J101" i="38"/>
  <c r="M101" i="38" s="1"/>
  <c r="N101" i="38" s="1"/>
  <c r="J141" i="38"/>
  <c r="M141" i="38" s="1"/>
  <c r="J156" i="38"/>
  <c r="J171" i="38"/>
  <c r="M171" i="38" s="1"/>
  <c r="J196" i="38"/>
  <c r="M196" i="38" s="1"/>
  <c r="N196" i="38" s="1"/>
  <c r="J205" i="38"/>
  <c r="N141" i="38" l="1"/>
  <c r="P141" i="38" s="1"/>
  <c r="Q141" i="38" s="1"/>
  <c r="M156" i="38"/>
  <c r="N156" i="38" s="1"/>
  <c r="P196" i="38"/>
  <c r="Q196" i="38" s="1"/>
  <c r="M205" i="38"/>
  <c r="N205" i="38" s="1"/>
  <c r="N171" i="38"/>
  <c r="P171" i="38" s="1"/>
  <c r="Q171" i="38" s="1"/>
  <c r="P101" i="38"/>
  <c r="Q101" i="38" s="1"/>
  <c r="N51" i="38"/>
  <c r="P51" i="38" s="1"/>
  <c r="J4" i="41"/>
  <c r="H4" i="41"/>
  <c r="P156" i="38" l="1"/>
  <c r="Q156" i="38" s="1"/>
  <c r="Q51" i="38"/>
  <c r="P205" i="38"/>
  <c r="Q205" i="38" s="1"/>
  <c r="L5" i="41"/>
  <c r="E7" i="40" s="1"/>
  <c r="H5" i="41"/>
  <c r="L4" i="41" l="1"/>
  <c r="M5" i="41" s="1"/>
  <c r="N5" i="41" l="1"/>
  <c r="J21" i="38" l="1"/>
  <c r="M21" i="38" s="1"/>
  <c r="N21" i="38" s="1"/>
  <c r="J62" i="38"/>
  <c r="M62" i="38" s="1"/>
  <c r="J94" i="38"/>
  <c r="M94" i="38" s="1"/>
  <c r="J127" i="38"/>
  <c r="J152" i="38"/>
  <c r="J186" i="38"/>
  <c r="M186" i="38" s="1"/>
  <c r="J220" i="38"/>
  <c r="J14" i="38"/>
  <c r="M14" i="38" s="1"/>
  <c r="N14" i="38" s="1"/>
  <c r="J22" i="38"/>
  <c r="J30" i="38"/>
  <c r="J38" i="38"/>
  <c r="M38" i="38" s="1"/>
  <c r="J46" i="38"/>
  <c r="M46" i="38" s="1"/>
  <c r="J55" i="38"/>
  <c r="M55" i="38" s="1"/>
  <c r="J63" i="38"/>
  <c r="M63" i="38" s="1"/>
  <c r="N63" i="38" s="1"/>
  <c r="J71" i="38"/>
  <c r="J79" i="38"/>
  <c r="J87" i="38"/>
  <c r="M87" i="38" s="1"/>
  <c r="J95" i="38"/>
  <c r="M95" i="38" s="1"/>
  <c r="J104" i="38"/>
  <c r="J112" i="38"/>
  <c r="M112" i="38" s="1"/>
  <c r="N112" i="38" s="1"/>
  <c r="P112" i="38" s="1"/>
  <c r="J120" i="38"/>
  <c r="M120" i="38" s="1"/>
  <c r="J128" i="38"/>
  <c r="M128" i="38"/>
  <c r="J136" i="38"/>
  <c r="J145" i="38"/>
  <c r="J153" i="38"/>
  <c r="J162" i="38"/>
  <c r="M162" i="38" s="1"/>
  <c r="J170" i="38"/>
  <c r="M170" i="38" s="1"/>
  <c r="J179" i="38"/>
  <c r="M179" i="38" s="1"/>
  <c r="N179" i="38" s="1"/>
  <c r="J187" i="38"/>
  <c r="M187" i="38" s="1"/>
  <c r="J195" i="38"/>
  <c r="M195" i="38" s="1"/>
  <c r="J204" i="38"/>
  <c r="M204" i="38" s="1"/>
  <c r="J213" i="38"/>
  <c r="M213" i="38" s="1"/>
  <c r="N213" i="38" s="1"/>
  <c r="J221" i="38"/>
  <c r="J54" i="38"/>
  <c r="J103" i="38"/>
  <c r="M103" i="38" s="1"/>
  <c r="N103" i="38" s="1"/>
  <c r="J144" i="38"/>
  <c r="M144" i="38" s="1"/>
  <c r="J194" i="38"/>
  <c r="M194" i="38" s="1"/>
  <c r="N194" i="38" s="1"/>
  <c r="J15" i="38"/>
  <c r="J31" i="38"/>
  <c r="J47" i="38"/>
  <c r="J64" i="38"/>
  <c r="M64" i="38" s="1"/>
  <c r="J80" i="38"/>
  <c r="M80" i="38" s="1"/>
  <c r="N80" i="38" s="1"/>
  <c r="P80" i="38" s="1"/>
  <c r="J105" i="38"/>
  <c r="M105" i="38" s="1"/>
  <c r="J121" i="38"/>
  <c r="M121" i="38" s="1"/>
  <c r="J163" i="38"/>
  <c r="M163" i="38" s="1"/>
  <c r="J180" i="38"/>
  <c r="M180" i="38" s="1"/>
  <c r="N180" i="38" s="1"/>
  <c r="P180" i="38" s="1"/>
  <c r="Q180" i="38" s="1"/>
  <c r="J206" i="38"/>
  <c r="J16" i="38"/>
  <c r="J24" i="38"/>
  <c r="J32" i="38"/>
  <c r="M32" i="38" s="1"/>
  <c r="J40" i="38"/>
  <c r="M40" i="38" s="1"/>
  <c r="J48" i="38"/>
  <c r="J57" i="38"/>
  <c r="J65" i="38"/>
  <c r="J73" i="38"/>
  <c r="M73" i="38" s="1"/>
  <c r="J81" i="38"/>
  <c r="M81" i="38" s="1"/>
  <c r="J89" i="38"/>
  <c r="J97" i="38"/>
  <c r="J106" i="38"/>
  <c r="M106" i="38" s="1"/>
  <c r="J114" i="38"/>
  <c r="M114" i="38" s="1"/>
  <c r="N114" i="38" s="1"/>
  <c r="J122" i="38"/>
  <c r="M122" i="38" s="1"/>
  <c r="J130" i="38"/>
  <c r="M130" i="38" s="1"/>
  <c r="N130" i="38" s="1"/>
  <c r="J138" i="38"/>
  <c r="M138" i="38" s="1"/>
  <c r="J147" i="38"/>
  <c r="J155" i="38"/>
  <c r="J164" i="38"/>
  <c r="M164" i="38" s="1"/>
  <c r="J173" i="38"/>
  <c r="M173" i="38" s="1"/>
  <c r="J181" i="38"/>
  <c r="M181" i="38" s="1"/>
  <c r="J189" i="38"/>
  <c r="J198" i="38"/>
  <c r="J207" i="38"/>
  <c r="M207" i="38" s="1"/>
  <c r="N207" i="38" s="1"/>
  <c r="J215" i="38"/>
  <c r="J70" i="38"/>
  <c r="M70" i="38" s="1"/>
  <c r="J169" i="38"/>
  <c r="J39" i="38"/>
  <c r="J88" i="38"/>
  <c r="M88" i="38" s="1"/>
  <c r="J137" i="38"/>
  <c r="M137" i="38" s="1"/>
  <c r="J214" i="38"/>
  <c r="J25" i="38"/>
  <c r="J66" i="38"/>
  <c r="M66" i="38" s="1"/>
  <c r="N66" i="38" s="1"/>
  <c r="J98" i="38"/>
  <c r="M98" i="38" s="1"/>
  <c r="N98" i="38" s="1"/>
  <c r="J123" i="38"/>
  <c r="M123" i="38" s="1"/>
  <c r="J131" i="38"/>
  <c r="J139" i="38"/>
  <c r="J148" i="38"/>
  <c r="M148" i="38" s="1"/>
  <c r="N148" i="38" s="1"/>
  <c r="J157" i="38"/>
  <c r="M157" i="38" s="1"/>
  <c r="N157" i="38" s="1"/>
  <c r="J165" i="38"/>
  <c r="M165" i="38" s="1"/>
  <c r="N165" i="38" s="1"/>
  <c r="J174" i="38"/>
  <c r="J182" i="38"/>
  <c r="M182" i="38" s="1"/>
  <c r="J190" i="38"/>
  <c r="J199" i="38"/>
  <c r="M199" i="38" s="1"/>
  <c r="J208" i="38"/>
  <c r="J216" i="38"/>
  <c r="J37" i="38"/>
  <c r="M37" i="38" s="1"/>
  <c r="N37" i="38" s="1"/>
  <c r="P37" i="38" s="1"/>
  <c r="J78" i="38"/>
  <c r="M78" i="38" s="1"/>
  <c r="J111" i="38"/>
  <c r="M111" i="38" s="1"/>
  <c r="J161" i="38"/>
  <c r="J203" i="38"/>
  <c r="J23" i="38"/>
  <c r="M23" i="38" s="1"/>
  <c r="J72" i="38"/>
  <c r="M72" i="38" s="1"/>
  <c r="N72" i="38" s="1"/>
  <c r="P72" i="38" s="1"/>
  <c r="J129" i="38"/>
  <c r="J188" i="38"/>
  <c r="M222" i="38"/>
  <c r="J9" i="38"/>
  <c r="J49" i="38"/>
  <c r="J74" i="38"/>
  <c r="M74" i="38" s="1"/>
  <c r="N74" i="38" s="1"/>
  <c r="J107" i="38"/>
  <c r="J18" i="38"/>
  <c r="J34" i="38"/>
  <c r="M34" i="38" s="1"/>
  <c r="N34" i="38" s="1"/>
  <c r="P34" i="38" s="1"/>
  <c r="Q34" i="38" s="1"/>
  <c r="J42" i="38"/>
  <c r="M42" i="38" s="1"/>
  <c r="J59" i="38"/>
  <c r="J75" i="38"/>
  <c r="J91" i="38"/>
  <c r="M91" i="38" s="1"/>
  <c r="J108" i="38"/>
  <c r="J116" i="38"/>
  <c r="M116" i="38" s="1"/>
  <c r="J132" i="38"/>
  <c r="M132" i="38" s="1"/>
  <c r="N132" i="38" s="1"/>
  <c r="J149" i="38"/>
  <c r="J158" i="38"/>
  <c r="J166" i="38"/>
  <c r="J175" i="38"/>
  <c r="M175" i="38" s="1"/>
  <c r="J183" i="38"/>
  <c r="M183" i="38" s="1"/>
  <c r="J191" i="38"/>
  <c r="M191" i="38" s="1"/>
  <c r="N191" i="38" s="1"/>
  <c r="P191" i="38" s="1"/>
  <c r="Q191" i="38" s="1"/>
  <c r="J200" i="38"/>
  <c r="M200" i="38" s="1"/>
  <c r="J217" i="38"/>
  <c r="M217" i="38" s="1"/>
  <c r="J13" i="38"/>
  <c r="J45" i="38"/>
  <c r="M45" i="38" s="1"/>
  <c r="J86" i="38"/>
  <c r="M86" i="38" s="1"/>
  <c r="J135" i="38"/>
  <c r="M135" i="38" s="1"/>
  <c r="J178" i="38"/>
  <c r="J96" i="38"/>
  <c r="M96" i="38" s="1"/>
  <c r="N96" i="38" s="1"/>
  <c r="J113" i="38"/>
  <c r="J154" i="38"/>
  <c r="J172" i="38"/>
  <c r="M172" i="38" s="1"/>
  <c r="N172" i="38" s="1"/>
  <c r="J197" i="38"/>
  <c r="J17" i="38"/>
  <c r="M17" i="38" s="1"/>
  <c r="J41" i="38"/>
  <c r="M41" i="38" s="1"/>
  <c r="J58" i="38"/>
  <c r="J82" i="38"/>
  <c r="J90" i="38"/>
  <c r="J10" i="38"/>
  <c r="M10" i="38" s="1"/>
  <c r="J26" i="38"/>
  <c r="J50" i="38"/>
  <c r="M50" i="38" s="1"/>
  <c r="N50" i="38" s="1"/>
  <c r="J67" i="38"/>
  <c r="J83" i="38"/>
  <c r="M83" i="38" s="1"/>
  <c r="J99" i="38"/>
  <c r="M99" i="38" s="1"/>
  <c r="J124" i="38"/>
  <c r="J140" i="38"/>
  <c r="M140" i="38" s="1"/>
  <c r="N140" i="38" s="1"/>
  <c r="J209" i="38"/>
  <c r="M209" i="38" s="1"/>
  <c r="N209" i="38" s="1"/>
  <c r="P209" i="38" s="1"/>
  <c r="Q209" i="38" s="1"/>
  <c r="J11" i="38"/>
  <c r="M11" i="38" s="1"/>
  <c r="J19" i="38"/>
  <c r="M19" i="38" s="1"/>
  <c r="J27" i="38"/>
  <c r="J35" i="38"/>
  <c r="M35" i="38" s="1"/>
  <c r="J43" i="38"/>
  <c r="M43" i="38" s="1"/>
  <c r="J52" i="38"/>
  <c r="M52" i="38" s="1"/>
  <c r="J60" i="38"/>
  <c r="J68" i="38"/>
  <c r="M68" i="38" s="1"/>
  <c r="N68" i="38" s="1"/>
  <c r="P68" i="38" s="1"/>
  <c r="J76" i="38"/>
  <c r="M76" i="38" s="1"/>
  <c r="N76" i="38" s="1"/>
  <c r="J84" i="38"/>
  <c r="M84" i="38" s="1"/>
  <c r="J92" i="38"/>
  <c r="M92" i="38" s="1"/>
  <c r="N92" i="38" s="1"/>
  <c r="P92" i="38" s="1"/>
  <c r="Q92" i="38" s="1"/>
  <c r="J100" i="38"/>
  <c r="M100" i="38" s="1"/>
  <c r="N100" i="38" s="1"/>
  <c r="J109" i="38"/>
  <c r="M109" i="38" s="1"/>
  <c r="N109" i="38" s="1"/>
  <c r="J117" i="38"/>
  <c r="M117" i="38" s="1"/>
  <c r="N117" i="38" s="1"/>
  <c r="J125" i="38"/>
  <c r="M125" i="38" s="1"/>
  <c r="J133" i="38"/>
  <c r="M133" i="38" s="1"/>
  <c r="J142" i="38"/>
  <c r="J150" i="38"/>
  <c r="M150" i="38" s="1"/>
  <c r="J159" i="38"/>
  <c r="M159" i="38" s="1"/>
  <c r="J167" i="38"/>
  <c r="M167" i="38" s="1"/>
  <c r="J176" i="38"/>
  <c r="M176" i="38" s="1"/>
  <c r="J184" i="38"/>
  <c r="M184" i="38" s="1"/>
  <c r="N184" i="38" s="1"/>
  <c r="J192" i="38"/>
  <c r="J201" i="38"/>
  <c r="M201" i="38" s="1"/>
  <c r="N201" i="38" s="1"/>
  <c r="P201" i="38" s="1"/>
  <c r="Q201" i="38" s="1"/>
  <c r="J210" i="38"/>
  <c r="J218" i="38"/>
  <c r="M218" i="38" s="1"/>
  <c r="J29" i="38"/>
  <c r="M29" i="38" s="1"/>
  <c r="N29" i="38" s="1"/>
  <c r="J119" i="38"/>
  <c r="M119" i="38" s="1"/>
  <c r="J212" i="38"/>
  <c r="M212" i="38" s="1"/>
  <c r="M56" i="38"/>
  <c r="J56" i="38"/>
  <c r="J146" i="38"/>
  <c r="M146" i="38" s="1"/>
  <c r="N146" i="38" s="1"/>
  <c r="J33" i="38"/>
  <c r="M33" i="38" s="1"/>
  <c r="J115" i="38"/>
  <c r="M115" i="38" s="1"/>
  <c r="J12" i="38"/>
  <c r="M12" i="38" s="1"/>
  <c r="J20" i="38"/>
  <c r="M20" i="38" s="1"/>
  <c r="J28" i="38"/>
  <c r="M28" i="38" s="1"/>
  <c r="J36" i="38"/>
  <c r="M36" i="38" s="1"/>
  <c r="J44" i="38"/>
  <c r="M44" i="38" s="1"/>
  <c r="N44" i="38" s="1"/>
  <c r="J53" i="38"/>
  <c r="M53" i="38" s="1"/>
  <c r="J61" i="38"/>
  <c r="J69" i="38"/>
  <c r="M69" i="38" s="1"/>
  <c r="N69" i="38" s="1"/>
  <c r="J77" i="38"/>
  <c r="M77" i="38" s="1"/>
  <c r="N77" i="38" s="1"/>
  <c r="J85" i="38"/>
  <c r="M85" i="38" s="1"/>
  <c r="N85" i="38" s="1"/>
  <c r="P85" i="38" s="1"/>
  <c r="J93" i="38"/>
  <c r="M93" i="38" s="1"/>
  <c r="N93" i="38" s="1"/>
  <c r="J102" i="38"/>
  <c r="M102" i="38" s="1"/>
  <c r="J110" i="38"/>
  <c r="M110" i="38" s="1"/>
  <c r="J118" i="38"/>
  <c r="M118" i="38" s="1"/>
  <c r="J126" i="38"/>
  <c r="M126" i="38" s="1"/>
  <c r="J134" i="38"/>
  <c r="M134" i="38" s="1"/>
  <c r="J143" i="38"/>
  <c r="M143" i="38" s="1"/>
  <c r="N143" i="38" s="1"/>
  <c r="P143" i="38" s="1"/>
  <c r="Q143" i="38" s="1"/>
  <c r="J151" i="38"/>
  <c r="J160" i="38"/>
  <c r="M160" i="38" s="1"/>
  <c r="N160" i="38" s="1"/>
  <c r="P160" i="38" s="1"/>
  <c r="J168" i="38"/>
  <c r="J177" i="38"/>
  <c r="M177" i="38" s="1"/>
  <c r="J185" i="38"/>
  <c r="M185" i="38" s="1"/>
  <c r="J193" i="38"/>
  <c r="M193" i="38" s="1"/>
  <c r="J202" i="38"/>
  <c r="M202" i="38" s="1"/>
  <c r="J211" i="38"/>
  <c r="M211" i="38" s="1"/>
  <c r="J219" i="38"/>
  <c r="M219" i="38" s="1"/>
  <c r="H16" i="39"/>
  <c r="H13" i="39"/>
  <c r="H12" i="39"/>
  <c r="G16" i="39"/>
  <c r="N17" i="38" l="1"/>
  <c r="N55" i="38"/>
  <c r="N10" i="38"/>
  <c r="P10" i="38" s="1"/>
  <c r="Q10" i="38" s="1"/>
  <c r="N86" i="38"/>
  <c r="P86" i="38" s="1"/>
  <c r="Q86" i="38" s="1"/>
  <c r="N134" i="38"/>
  <c r="P134" i="38" s="1"/>
  <c r="N94" i="38"/>
  <c r="P94" i="38" s="1"/>
  <c r="N217" i="38"/>
  <c r="N222" i="38"/>
  <c r="P222" i="38" s="1"/>
  <c r="M188" i="38"/>
  <c r="N188" i="38" s="1"/>
  <c r="P188" i="38" s="1"/>
  <c r="Q188" i="38" s="1"/>
  <c r="N162" i="38"/>
  <c r="P162" i="38" s="1"/>
  <c r="Q162" i="38" s="1"/>
  <c r="N175" i="38"/>
  <c r="P175" i="38" s="1"/>
  <c r="Q175" i="38" s="1"/>
  <c r="N163" i="38"/>
  <c r="P163" i="38" s="1"/>
  <c r="Q163" i="38" s="1"/>
  <c r="P109" i="38"/>
  <c r="Q109" i="38" s="1"/>
  <c r="N126" i="38"/>
  <c r="P126" i="38" s="1"/>
  <c r="N137" i="38"/>
  <c r="N110" i="38"/>
  <c r="P110" i="38" s="1"/>
  <c r="Q110" i="38" s="1"/>
  <c r="N99" i="38"/>
  <c r="N64" i="38"/>
  <c r="P64" i="38" s="1"/>
  <c r="Q64" i="38" s="1"/>
  <c r="N35" i="38"/>
  <c r="P35" i="38" s="1"/>
  <c r="P17" i="38"/>
  <c r="Q17" i="38" s="1"/>
  <c r="N88" i="38"/>
  <c r="N46" i="38"/>
  <c r="P46" i="38" s="1"/>
  <c r="Q46" i="38" s="1"/>
  <c r="Q37" i="38"/>
  <c r="N83" i="38"/>
  <c r="P83" i="38" s="1"/>
  <c r="Q83" i="38" s="1"/>
  <c r="N11" i="38"/>
  <c r="P11" i="38" s="1"/>
  <c r="Q11" i="38" s="1"/>
  <c r="N43" i="38"/>
  <c r="P43" i="38" s="1"/>
  <c r="Q43" i="38" s="1"/>
  <c r="N52" i="38"/>
  <c r="P52" i="38" s="1"/>
  <c r="N177" i="38"/>
  <c r="P177" i="38" s="1"/>
  <c r="Q177" i="38" s="1"/>
  <c r="N28" i="38"/>
  <c r="P28" i="38" s="1"/>
  <c r="Q28" i="38" s="1"/>
  <c r="P99" i="38"/>
  <c r="Q99" i="38" s="1"/>
  <c r="P172" i="38"/>
  <c r="Q172" i="38" s="1"/>
  <c r="P217" i="38"/>
  <c r="Q217" i="38" s="1"/>
  <c r="N138" i="38"/>
  <c r="P138" i="38" s="1"/>
  <c r="P103" i="38"/>
  <c r="Q103" i="38" s="1"/>
  <c r="N120" i="38"/>
  <c r="P120" i="38" s="1"/>
  <c r="N199" i="38"/>
  <c r="N84" i="38"/>
  <c r="P84" i="38" s="1"/>
  <c r="P146" i="38"/>
  <c r="Q146" i="38" s="1"/>
  <c r="P93" i="38"/>
  <c r="Q93" i="38" s="1"/>
  <c r="N12" i="38"/>
  <c r="P12" i="38" s="1"/>
  <c r="N56" i="38"/>
  <c r="P56" i="38" s="1"/>
  <c r="N91" i="38"/>
  <c r="N78" i="38"/>
  <c r="P78" i="38" s="1"/>
  <c r="Q78" i="38" s="1"/>
  <c r="N123" i="38"/>
  <c r="P123" i="38" s="1"/>
  <c r="Q123" i="38" s="1"/>
  <c r="N32" i="38"/>
  <c r="P32" i="38" s="1"/>
  <c r="Q32" i="38" s="1"/>
  <c r="N204" i="38"/>
  <c r="P204" i="38" s="1"/>
  <c r="Q204" i="38" s="1"/>
  <c r="N125" i="38"/>
  <c r="P125" i="38" s="1"/>
  <c r="P100" i="38"/>
  <c r="Q100" i="38" s="1"/>
  <c r="M60" i="38"/>
  <c r="N60" i="38" s="1"/>
  <c r="M82" i="38"/>
  <c r="N105" i="38"/>
  <c r="N187" i="38"/>
  <c r="P63" i="38"/>
  <c r="Q63" i="38" s="1"/>
  <c r="N38" i="38"/>
  <c r="P38" i="38" s="1"/>
  <c r="P157" i="38"/>
  <c r="Q157" i="38" s="1"/>
  <c r="N186" i="38"/>
  <c r="P186" i="38" s="1"/>
  <c r="Q186" i="38" s="1"/>
  <c r="N133" i="38"/>
  <c r="P133" i="38" s="1"/>
  <c r="Q133" i="38" s="1"/>
  <c r="N53" i="38"/>
  <c r="P53" i="38" s="1"/>
  <c r="N45" i="38"/>
  <c r="P45" i="38" s="1"/>
  <c r="Q45" i="38" s="1"/>
  <c r="P77" i="38"/>
  <c r="Q77" i="38" s="1"/>
  <c r="N212" i="38"/>
  <c r="P212" i="38" s="1"/>
  <c r="Q212" i="38" s="1"/>
  <c r="N167" i="38"/>
  <c r="P167" i="38" s="1"/>
  <c r="Q167" i="38" s="1"/>
  <c r="P140" i="38"/>
  <c r="Q140" i="38" s="1"/>
  <c r="M197" i="38"/>
  <c r="M113" i="38"/>
  <c r="N116" i="38"/>
  <c r="P116" i="38" s="1"/>
  <c r="Q116" i="38" s="1"/>
  <c r="M59" i="38"/>
  <c r="N59" i="38" s="1"/>
  <c r="H11" i="39"/>
  <c r="M107" i="38"/>
  <c r="N107" i="38" s="1"/>
  <c r="P107" i="38" s="1"/>
  <c r="Q107" i="38" s="1"/>
  <c r="M190" i="38"/>
  <c r="N219" i="38"/>
  <c r="N202" i="38"/>
  <c r="P202" i="38" s="1"/>
  <c r="Q202" i="38" s="1"/>
  <c r="N185" i="38"/>
  <c r="P185" i="38" s="1"/>
  <c r="M168" i="38"/>
  <c r="M151" i="38"/>
  <c r="M61" i="38"/>
  <c r="N61" i="38" s="1"/>
  <c r="P61" i="38" s="1"/>
  <c r="Q61" i="38" s="1"/>
  <c r="N33" i="38"/>
  <c r="M210" i="38"/>
  <c r="N210" i="38" s="1"/>
  <c r="P184" i="38"/>
  <c r="Q184" i="38" s="1"/>
  <c r="M142" i="38"/>
  <c r="N142" i="38" s="1"/>
  <c r="M26" i="38"/>
  <c r="P96" i="38"/>
  <c r="Q96" i="38" s="1"/>
  <c r="M216" i="38"/>
  <c r="N216" i="38" s="1"/>
  <c r="M214" i="38"/>
  <c r="N214" i="38" s="1"/>
  <c r="P214" i="38" s="1"/>
  <c r="Q214" i="38" s="1"/>
  <c r="P130" i="38"/>
  <c r="Q130" i="38" s="1"/>
  <c r="M16" i="38"/>
  <c r="N16" i="38" s="1"/>
  <c r="P194" i="38"/>
  <c r="Q194" i="38" s="1"/>
  <c r="M54" i="38"/>
  <c r="N54" i="38" s="1"/>
  <c r="N170" i="38"/>
  <c r="P170" i="38" s="1"/>
  <c r="Q170" i="38" s="1"/>
  <c r="N128" i="38"/>
  <c r="P128" i="38" s="1"/>
  <c r="Q128" i="38" s="1"/>
  <c r="M152" i="38"/>
  <c r="Q160" i="38"/>
  <c r="P69" i="38"/>
  <c r="Q69" i="38" s="1"/>
  <c r="N36" i="38"/>
  <c r="P117" i="38"/>
  <c r="Q117" i="38" s="1"/>
  <c r="Q35" i="38"/>
  <c r="M124" i="38"/>
  <c r="N124" i="38" s="1"/>
  <c r="M67" i="38"/>
  <c r="N67" i="38" s="1"/>
  <c r="M166" i="38"/>
  <c r="N166" i="38" s="1"/>
  <c r="P166" i="38" s="1"/>
  <c r="M108" i="38"/>
  <c r="N108" i="38" s="1"/>
  <c r="P108" i="38" s="1"/>
  <c r="M139" i="38"/>
  <c r="N139" i="38" s="1"/>
  <c r="P139" i="38" s="1"/>
  <c r="M48" i="38"/>
  <c r="N48" i="38" s="1"/>
  <c r="Q85" i="38"/>
  <c r="N20" i="38"/>
  <c r="P20" i="38" s="1"/>
  <c r="Q20" i="38" s="1"/>
  <c r="M178" i="38"/>
  <c r="M203" i="38"/>
  <c r="P66" i="38"/>
  <c r="Q66" i="38" s="1"/>
  <c r="N164" i="38"/>
  <c r="P164" i="38" s="1"/>
  <c r="M47" i="38"/>
  <c r="N47" i="38" s="1"/>
  <c r="N211" i="38"/>
  <c r="P211" i="38" s="1"/>
  <c r="Q211" i="38" s="1"/>
  <c r="N193" i="38"/>
  <c r="N102" i="38"/>
  <c r="P102" i="38" s="1"/>
  <c r="N119" i="38"/>
  <c r="P119" i="38" s="1"/>
  <c r="Q119" i="38" s="1"/>
  <c r="N218" i="38"/>
  <c r="P218" i="38" s="1"/>
  <c r="N176" i="38"/>
  <c r="P176" i="38" s="1"/>
  <c r="N159" i="38"/>
  <c r="P159" i="38" s="1"/>
  <c r="P76" i="38"/>
  <c r="Q76" i="38" s="1"/>
  <c r="M27" i="38"/>
  <c r="N27" i="38" s="1"/>
  <c r="P27" i="38" s="1"/>
  <c r="P50" i="38"/>
  <c r="Q50" i="38" s="1"/>
  <c r="M58" i="38"/>
  <c r="M149" i="38"/>
  <c r="N149" i="38" s="1"/>
  <c r="P149" i="38" s="1"/>
  <c r="Q149" i="38" s="1"/>
  <c r="M9" i="38"/>
  <c r="N9" i="38" s="1"/>
  <c r="M131" i="38"/>
  <c r="N131" i="38" s="1"/>
  <c r="P131" i="38" s="1"/>
  <c r="M31" i="38"/>
  <c r="P44" i="38"/>
  <c r="Q44" i="38" s="1"/>
  <c r="N115" i="38"/>
  <c r="P115" i="38" s="1"/>
  <c r="M154" i="38"/>
  <c r="M13" i="38"/>
  <c r="N13" i="38" s="1"/>
  <c r="P132" i="38"/>
  <c r="Q132" i="38" s="1"/>
  <c r="M18" i="38"/>
  <c r="N18" i="38" s="1"/>
  <c r="P165" i="38"/>
  <c r="Q165" i="38" s="1"/>
  <c r="M25" i="38"/>
  <c r="N25" i="38" s="1"/>
  <c r="M169" i="38"/>
  <c r="M189" i="38"/>
  <c r="N118" i="38"/>
  <c r="P118" i="38" s="1"/>
  <c r="P29" i="38"/>
  <c r="Q29" i="38" s="1"/>
  <c r="M192" i="38"/>
  <c r="N192" i="38" s="1"/>
  <c r="P192" i="38" s="1"/>
  <c r="N150" i="38"/>
  <c r="P150" i="38" s="1"/>
  <c r="Q68" i="38"/>
  <c r="N19" i="38"/>
  <c r="P19" i="38" s="1"/>
  <c r="M90" i="38"/>
  <c r="N90" i="38" s="1"/>
  <c r="N41" i="38"/>
  <c r="P41" i="38" s="1"/>
  <c r="Q41" i="38" s="1"/>
  <c r="N113" i="38"/>
  <c r="Q72" i="38"/>
  <c r="M104" i="38"/>
  <c r="N104" i="38" s="1"/>
  <c r="P104" i="38" s="1"/>
  <c r="M155" i="38"/>
  <c r="N155" i="38" s="1"/>
  <c r="P155" i="38" s="1"/>
  <c r="N106" i="38"/>
  <c r="P106" i="38" s="1"/>
  <c r="Q80" i="38"/>
  <c r="N95" i="38"/>
  <c r="P95" i="38" s="1"/>
  <c r="Q95" i="38" s="1"/>
  <c r="M30" i="38"/>
  <c r="N30" i="38" s="1"/>
  <c r="M215" i="38"/>
  <c r="N215" i="38" s="1"/>
  <c r="M15" i="38"/>
  <c r="N144" i="38"/>
  <c r="P144" i="38" s="1"/>
  <c r="M221" i="38"/>
  <c r="M22" i="38"/>
  <c r="N135" i="38"/>
  <c r="P135" i="38" s="1"/>
  <c r="Q135" i="38" s="1"/>
  <c r="N42" i="38"/>
  <c r="P42" i="38" s="1"/>
  <c r="M208" i="38"/>
  <c r="N182" i="38"/>
  <c r="P182" i="38" s="1"/>
  <c r="Q182" i="38" s="1"/>
  <c r="N181" i="38"/>
  <c r="M147" i="38"/>
  <c r="N147" i="38" s="1"/>
  <c r="N122" i="38"/>
  <c r="M97" i="38"/>
  <c r="N97" i="38" s="1"/>
  <c r="M65" i="38"/>
  <c r="P187" i="38"/>
  <c r="Q187" i="38" s="1"/>
  <c r="M153" i="38"/>
  <c r="N153" i="38" s="1"/>
  <c r="P153" i="38" s="1"/>
  <c r="Q153" i="38" s="1"/>
  <c r="P74" i="38"/>
  <c r="Q74" i="38" s="1"/>
  <c r="M161" i="38"/>
  <c r="Q138" i="38"/>
  <c r="M57" i="38"/>
  <c r="N57" i="38" s="1"/>
  <c r="M24" i="38"/>
  <c r="N24" i="38" s="1"/>
  <c r="P24" i="38" s="1"/>
  <c r="Q24" i="38" s="1"/>
  <c r="M206" i="38"/>
  <c r="N206" i="38" s="1"/>
  <c r="P213" i="38"/>
  <c r="Q213" i="38" s="1"/>
  <c r="P179" i="38"/>
  <c r="Q179" i="38" s="1"/>
  <c r="M145" i="38"/>
  <c r="M220" i="38"/>
  <c r="N220" i="38" s="1"/>
  <c r="M158" i="38"/>
  <c r="M75" i="38"/>
  <c r="N75" i="38" s="1"/>
  <c r="M129" i="38"/>
  <c r="N129" i="38" s="1"/>
  <c r="M174" i="38"/>
  <c r="N174" i="38" s="1"/>
  <c r="P148" i="38"/>
  <c r="Q148" i="38" s="1"/>
  <c r="M89" i="38"/>
  <c r="M79" i="38"/>
  <c r="N79" i="38" s="1"/>
  <c r="P79" i="38" s="1"/>
  <c r="Q79" i="38" s="1"/>
  <c r="N200" i="38"/>
  <c r="P200" i="38" s="1"/>
  <c r="N183" i="38"/>
  <c r="P183" i="38" s="1"/>
  <c r="M49" i="38"/>
  <c r="P98" i="38"/>
  <c r="Q98" i="38" s="1"/>
  <c r="M198" i="38"/>
  <c r="N198" i="38" s="1"/>
  <c r="P114" i="38"/>
  <c r="Q114" i="38" s="1"/>
  <c r="P105" i="38"/>
  <c r="Q105" i="38" s="1"/>
  <c r="Q112" i="38"/>
  <c r="N195" i="38"/>
  <c r="P195" i="38" s="1"/>
  <c r="N111" i="38"/>
  <c r="P111" i="38" s="1"/>
  <c r="Q111" i="38" s="1"/>
  <c r="M39" i="38"/>
  <c r="N173" i="38"/>
  <c r="P173" i="38" s="1"/>
  <c r="N40" i="38"/>
  <c r="P40" i="38" s="1"/>
  <c r="M136" i="38"/>
  <c r="N136" i="38" s="1"/>
  <c r="P136" i="38" s="1"/>
  <c r="N87" i="38"/>
  <c r="P87" i="38" s="1"/>
  <c r="Q87" i="38" s="1"/>
  <c r="N62" i="38"/>
  <c r="N73" i="38"/>
  <c r="P73" i="38" s="1"/>
  <c r="Q73" i="38" s="1"/>
  <c r="M127" i="38"/>
  <c r="N127" i="38" s="1"/>
  <c r="P127" i="38" s="1"/>
  <c r="Q127" i="38" s="1"/>
  <c r="P21" i="38"/>
  <c r="Q21" i="38" s="1"/>
  <c r="P55" i="38"/>
  <c r="Q55" i="38" s="1"/>
  <c r="N23" i="38"/>
  <c r="P23" i="38" s="1"/>
  <c r="Q23" i="38" s="1"/>
  <c r="P137" i="38"/>
  <c r="Q137" i="38" s="1"/>
  <c r="N70" i="38"/>
  <c r="P70" i="38" s="1"/>
  <c r="Q70" i="38" s="1"/>
  <c r="P207" i="38"/>
  <c r="Q207" i="38" s="1"/>
  <c r="N81" i="38"/>
  <c r="N121" i="38"/>
  <c r="M71" i="38"/>
  <c r="N71" i="38" s="1"/>
  <c r="P14" i="38"/>
  <c r="Q14" i="38" s="1"/>
  <c r="G5" i="41"/>
  <c r="E9" i="40"/>
  <c r="J8" i="39"/>
  <c r="I16" i="39"/>
  <c r="O2" i="38"/>
  <c r="L2" i="38"/>
  <c r="I2" i="38"/>
  <c r="H2" i="38"/>
  <c r="O223" i="38"/>
  <c r="O224" i="38" s="1"/>
  <c r="K223" i="38"/>
  <c r="K224" i="38" s="1"/>
  <c r="I223" i="38"/>
  <c r="H223" i="38"/>
  <c r="Q12" i="38" l="1"/>
  <c r="Q94" i="38"/>
  <c r="Q134" i="38"/>
  <c r="P199" i="38"/>
  <c r="Q199" i="38" s="1"/>
  <c r="Q126" i="38"/>
  <c r="Q38" i="38"/>
  <c r="Q222" i="38"/>
  <c r="N82" i="38"/>
  <c r="P82" i="38" s="1"/>
  <c r="P60" i="38"/>
  <c r="Q60" i="38" s="1"/>
  <c r="Q120" i="38"/>
  <c r="P220" i="38"/>
  <c r="Q220" i="38" s="1"/>
  <c r="P216" i="38"/>
  <c r="Q216" i="38" s="1"/>
  <c r="Q144" i="38"/>
  <c r="P147" i="38"/>
  <c r="Q147" i="38" s="1"/>
  <c r="Q131" i="38"/>
  <c r="Q125" i="38"/>
  <c r="Q52" i="38"/>
  <c r="Q84" i="38"/>
  <c r="P88" i="38"/>
  <c r="Q88" i="38" s="1"/>
  <c r="P97" i="38"/>
  <c r="Q97" i="38" s="1"/>
  <c r="N221" i="38"/>
  <c r="P221" i="38" s="1"/>
  <c r="P215" i="38"/>
  <c r="Q215" i="38" s="1"/>
  <c r="P124" i="38"/>
  <c r="Q124" i="38" s="1"/>
  <c r="P198" i="38"/>
  <c r="Q198" i="38" s="1"/>
  <c r="P57" i="38"/>
  <c r="Q57" i="38" s="1"/>
  <c r="P113" i="38"/>
  <c r="Q113" i="38" s="1"/>
  <c r="Q56" i="38"/>
  <c r="Q106" i="38"/>
  <c r="P122" i="38"/>
  <c r="Q122" i="38" s="1"/>
  <c r="P47" i="38"/>
  <c r="Q47" i="38" s="1"/>
  <c r="P59" i="38"/>
  <c r="Q59" i="38" s="1"/>
  <c r="Q183" i="38"/>
  <c r="Q115" i="38"/>
  <c r="Q104" i="38"/>
  <c r="Q192" i="38"/>
  <c r="P219" i="38"/>
  <c r="Q219" i="38" s="1"/>
  <c r="P174" i="38"/>
  <c r="Q174" i="38" s="1"/>
  <c r="Q195" i="38"/>
  <c r="N22" i="38"/>
  <c r="P22" i="38" s="1"/>
  <c r="N169" i="38"/>
  <c r="P169" i="38" s="1"/>
  <c r="Q169" i="38" s="1"/>
  <c r="Q159" i="38"/>
  <c r="Q164" i="38"/>
  <c r="Q166" i="38"/>
  <c r="P67" i="38"/>
  <c r="Q67" i="38" s="1"/>
  <c r="P54" i="38"/>
  <c r="Q54" i="38" s="1"/>
  <c r="P91" i="38"/>
  <c r="Q91" i="38" s="1"/>
  <c r="P48" i="38"/>
  <c r="Q48" i="38" s="1"/>
  <c r="P75" i="38"/>
  <c r="Q75" i="38" s="1"/>
  <c r="Q155" i="38"/>
  <c r="P16" i="38"/>
  <c r="Q16" i="38" s="1"/>
  <c r="N145" i="38"/>
  <c r="P145" i="38" s="1"/>
  <c r="Q145" i="38" s="1"/>
  <c r="N15" i="38"/>
  <c r="P15" i="38" s="1"/>
  <c r="N203" i="38"/>
  <c r="P203" i="38" s="1"/>
  <c r="Q203" i="38" s="1"/>
  <c r="N49" i="38"/>
  <c r="P49" i="38" s="1"/>
  <c r="Q136" i="38"/>
  <c r="N161" i="38"/>
  <c r="P161" i="38" s="1"/>
  <c r="N65" i="38"/>
  <c r="P65" i="38" s="1"/>
  <c r="Q65" i="38" s="1"/>
  <c r="N208" i="38"/>
  <c r="P208" i="38" s="1"/>
  <c r="P13" i="38"/>
  <c r="Q13" i="38" s="1"/>
  <c r="N58" i="38"/>
  <c r="P58" i="38" s="1"/>
  <c r="P193" i="38"/>
  <c r="Q193" i="38" s="1"/>
  <c r="N197" i="38"/>
  <c r="P197" i="38" s="1"/>
  <c r="Q53" i="38"/>
  <c r="N178" i="38"/>
  <c r="P178" i="38" s="1"/>
  <c r="P81" i="38"/>
  <c r="Q81" i="38" s="1"/>
  <c r="P129" i="38"/>
  <c r="Q129" i="38" s="1"/>
  <c r="N190" i="38"/>
  <c r="P190" i="38" s="1"/>
  <c r="Q176" i="38"/>
  <c r="N31" i="38"/>
  <c r="P31" i="38" s="1"/>
  <c r="Q31" i="38" s="1"/>
  <c r="Q218" i="38"/>
  <c r="Q118" i="38"/>
  <c r="Q40" i="38"/>
  <c r="Q108" i="38"/>
  <c r="Q200" i="38"/>
  <c r="N152" i="38"/>
  <c r="P152" i="38" s="1"/>
  <c r="N26" i="38"/>
  <c r="P26" i="38" s="1"/>
  <c r="P210" i="38"/>
  <c r="Q210" i="38" s="1"/>
  <c r="N151" i="38"/>
  <c r="P151" i="38" s="1"/>
  <c r="Q151" i="38" s="1"/>
  <c r="P90" i="38"/>
  <c r="Q90" i="38" s="1"/>
  <c r="Q42" i="38"/>
  <c r="P71" i="38"/>
  <c r="Q71" i="38" s="1"/>
  <c r="N189" i="38"/>
  <c r="P189" i="38" s="1"/>
  <c r="Q189" i="38" s="1"/>
  <c r="P9" i="38"/>
  <c r="Q9" i="38" s="1"/>
  <c r="Q27" i="38"/>
  <c r="N158" i="38"/>
  <c r="Q139" i="38"/>
  <c r="H14" i="39"/>
  <c r="P36" i="38"/>
  <c r="Q36" i="38" s="1"/>
  <c r="Q102" i="38"/>
  <c r="N154" i="38"/>
  <c r="P154" i="38" s="1"/>
  <c r="N89" i="38"/>
  <c r="P89" i="38" s="1"/>
  <c r="Q89" i="38" s="1"/>
  <c r="P62" i="38"/>
  <c r="Q62" i="38" s="1"/>
  <c r="P30" i="38"/>
  <c r="Q30" i="38" s="1"/>
  <c r="Q19" i="38"/>
  <c r="P142" i="38"/>
  <c r="Q142" i="38" s="1"/>
  <c r="N168" i="38"/>
  <c r="P168" i="38" s="1"/>
  <c r="P33" i="38"/>
  <c r="Q33" i="38" s="1"/>
  <c r="P206" i="38"/>
  <c r="Q206" i="38" s="1"/>
  <c r="Q173" i="38"/>
  <c r="P121" i="38"/>
  <c r="Q121" i="38" s="1"/>
  <c r="N39" i="38"/>
  <c r="P39" i="38" s="1"/>
  <c r="P181" i="38"/>
  <c r="Q181" i="38" s="1"/>
  <c r="P25" i="38"/>
  <c r="Q25" i="38" s="1"/>
  <c r="P18" i="38"/>
  <c r="Q18" i="38" s="1"/>
  <c r="Q150" i="38"/>
  <c r="Q185" i="38"/>
  <c r="L223" i="38"/>
  <c r="L224" i="38" s="1"/>
  <c r="I13" i="39"/>
  <c r="J13" i="39" s="1"/>
  <c r="K13" i="39" s="1"/>
  <c r="K2" i="38"/>
  <c r="I12" i="39"/>
  <c r="J12" i="39" s="1"/>
  <c r="K12" i="39" s="1"/>
  <c r="J16" i="39"/>
  <c r="K16" i="39" s="1"/>
  <c r="Q82" i="38" l="1"/>
  <c r="Q197" i="38"/>
  <c r="Q208" i="38"/>
  <c r="Q22" i="38"/>
  <c r="Q39" i="38"/>
  <c r="Q49" i="38"/>
  <c r="Q15" i="38"/>
  <c r="Q221" i="38"/>
  <c r="Q154" i="38"/>
  <c r="Q190" i="38"/>
  <c r="Q168" i="38"/>
  <c r="Q152" i="38"/>
  <c r="Q26" i="38"/>
  <c r="Q161" i="38"/>
  <c r="P158" i="38"/>
  <c r="Q158" i="38" s="1"/>
  <c r="Q58" i="38"/>
  <c r="Q178" i="38"/>
  <c r="G8" i="39"/>
  <c r="K8" i="39" l="1"/>
  <c r="H9" i="39"/>
  <c r="I10" i="39"/>
  <c r="F223" i="38"/>
  <c r="E8" i="39" s="1"/>
  <c r="J8" i="38"/>
  <c r="I11" i="39" s="1"/>
  <c r="F227" i="38" l="1"/>
  <c r="F229" i="38" s="1"/>
  <c r="F230" i="38" s="1"/>
  <c r="E15" i="39" s="1"/>
  <c r="J10" i="39"/>
  <c r="K10" i="39" s="1"/>
  <c r="J9" i="39"/>
  <c r="E14" i="39"/>
  <c r="J2" i="38"/>
  <c r="M8" i="38"/>
  <c r="J223" i="38"/>
  <c r="J224" i="38" s="1"/>
  <c r="J11" i="39" l="1"/>
  <c r="K11" i="39" s="1"/>
  <c r="I14" i="39"/>
  <c r="F231" i="38"/>
  <c r="F233" i="38" s="1"/>
  <c r="F234" i="38" s="1"/>
  <c r="E17" i="39" s="1"/>
  <c r="K9" i="39"/>
  <c r="M2" i="38"/>
  <c r="M223" i="38"/>
  <c r="M224" i="38" s="1"/>
  <c r="N8" i="38"/>
  <c r="G17" i="39" l="1"/>
  <c r="G15" i="39"/>
  <c r="J14" i="39"/>
  <c r="F235" i="38"/>
  <c r="F236" i="38" s="1"/>
  <c r="I15" i="39"/>
  <c r="H15" i="39"/>
  <c r="N2" i="38"/>
  <c r="N223" i="38"/>
  <c r="N224" i="38" s="1"/>
  <c r="P8" i="38"/>
  <c r="G18" i="39" l="1"/>
  <c r="G19" i="39" s="1"/>
  <c r="I17" i="39"/>
  <c r="H17" i="39"/>
  <c r="H18" i="39" s="1"/>
  <c r="H19" i="39" s="1"/>
  <c r="E18" i="39"/>
  <c r="E19" i="39" s="1"/>
  <c r="K14" i="39"/>
  <c r="J15" i="39"/>
  <c r="K15" i="39" s="1"/>
  <c r="P2" i="38"/>
  <c r="Q8" i="38"/>
  <c r="P223" i="38"/>
  <c r="P224" i="38" s="1"/>
  <c r="D7" i="40" l="1"/>
  <c r="F7" i="40" s="1"/>
  <c r="J17" i="39"/>
  <c r="K17" i="39" s="1"/>
  <c r="K18" i="39" s="1"/>
  <c r="I18" i="39"/>
  <c r="I19" i="39" s="1"/>
  <c r="Q223" i="38"/>
  <c r="Q224" i="38" s="1"/>
  <c r="Q2" i="38"/>
  <c r="J18" i="39" l="1"/>
  <c r="D8" i="40" s="1"/>
  <c r="F8" i="40" s="1"/>
  <c r="F9" i="40" s="1"/>
  <c r="D9" i="40" l="1"/>
</calcChain>
</file>

<file path=xl/sharedStrings.xml><?xml version="1.0" encoding="utf-8"?>
<sst xmlns="http://schemas.openxmlformats.org/spreadsheetml/2006/main" count="1751" uniqueCount="374">
  <si>
    <t>N</t>
  </si>
  <si>
    <t xml:space="preserve">სამუშაოს დასახელება </t>
  </si>
  <si>
    <t>განზ. ერთ.</t>
  </si>
  <si>
    <t>რაოდე-ნობა</t>
  </si>
  <si>
    <t>ერთ.ფასი</t>
  </si>
  <si>
    <t>ჯამი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</si>
  <si>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</si>
  <si>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</si>
  <si>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</si>
  <si>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</si>
  <si>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</si>
  <si>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</si>
  <si>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 xml:space="preserve"> N</t>
  </si>
  <si>
    <t>ხარჯთაღიცხვის N</t>
  </si>
  <si>
    <t>ხარჯთაღიცხვის დასახელება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</si>
  <si>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</si>
  <si>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</si>
  <si>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</si>
  <si>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</si>
  <si>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ც</t>
  </si>
  <si>
    <t xml:space="preserve">      სახარჯთაღრიცხვო ღირებულება (ლარი)</t>
  </si>
  <si>
    <t>ცალი</t>
  </si>
  <si>
    <t>კომპ.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</si>
  <si>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</si>
  <si>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</si>
  <si>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</si>
  <si>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</si>
  <si>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</si>
  <si>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</si>
  <si>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</si>
  <si>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</si>
  <si>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</si>
  <si>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</si>
  <si>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</si>
  <si>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</si>
  <si>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</si>
  <si>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</si>
  <si>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</si>
  <si>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</si>
  <si>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</si>
  <si>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</si>
  <si>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</si>
  <si>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</si>
  <si>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</si>
  <si>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</si>
  <si>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</si>
  <si>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</si>
  <si>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</si>
  <si>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</si>
  <si>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</si>
  <si>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</si>
  <si>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</si>
  <si>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</si>
  <si>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</si>
  <si>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</si>
  <si>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</si>
  <si>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</si>
  <si>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20-1</t>
  </si>
  <si>
    <t>23-1</t>
  </si>
  <si>
    <t>24-1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</si>
  <si>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</si>
  <si>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</si>
  <si>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</si>
  <si>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</si>
  <si>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</si>
  <si>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</si>
  <si>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</si>
  <si>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</si>
  <si>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</si>
  <si>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</si>
  <si>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</si>
  <si>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</si>
  <si>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სულ </t>
  </si>
  <si>
    <t>45</t>
  </si>
  <si>
    <t>46</t>
  </si>
  <si>
    <t>47</t>
  </si>
  <si>
    <t>4</t>
  </si>
  <si>
    <t>51</t>
  </si>
  <si>
    <t>54</t>
  </si>
  <si>
    <t>48</t>
  </si>
  <si>
    <t>49</t>
  </si>
  <si>
    <t>50</t>
  </si>
  <si>
    <t>52</t>
  </si>
  <si>
    <t>53</t>
  </si>
  <si>
    <t>57</t>
  </si>
  <si>
    <t>59</t>
  </si>
  <si>
    <t>60</t>
  </si>
  <si>
    <t>71</t>
  </si>
  <si>
    <t>72</t>
  </si>
  <si>
    <t>73</t>
  </si>
  <si>
    <t>75</t>
  </si>
  <si>
    <t>კომპ</t>
  </si>
  <si>
    <t>გაუთვალისწინებელი ხარჯები</t>
  </si>
  <si>
    <t>დაგროვილი საპენსიო გადასახადი (ხელფასიდან)</t>
  </si>
  <si>
    <t xml:space="preserve">დ.ღ.გ. </t>
  </si>
  <si>
    <t>რაოდენობა</t>
  </si>
  <si>
    <t xml:space="preserve">  სულ                                 (ლარი)</t>
  </si>
  <si>
    <t>კრებსითი ნაკრები</t>
  </si>
  <si>
    <t>დ.ღ.გ.</t>
  </si>
  <si>
    <t>ზედნადები ხარჯები</t>
  </si>
  <si>
    <t>ტრანსპორტირება</t>
  </si>
  <si>
    <t>სივიწროვე</t>
  </si>
  <si>
    <t>ზედნადები</t>
  </si>
  <si>
    <t>ზედნადები ხარჯები სამონტაჟო ტექნ. სამუშაოების ხელფასიდან</t>
  </si>
  <si>
    <t>ზედნადები ხარჯები სამონტაჟო ელექტრ. სამუშაოების ხელფასიდან</t>
  </si>
  <si>
    <t>მოგება</t>
  </si>
  <si>
    <t>გაუთვალისწინებელი</t>
  </si>
  <si>
    <t xml:space="preserve">საპენსიო გადასახადი </t>
  </si>
  <si>
    <t>კონტრაქტორის მომსახურება</t>
  </si>
  <si>
    <t>კონტრაქტორის მასალა</t>
  </si>
  <si>
    <t>GWP</t>
  </si>
  <si>
    <t>კონტრაქტორი</t>
  </si>
  <si>
    <t>GWP და კონტრაქტორი</t>
  </si>
  <si>
    <t>დასახელება</t>
  </si>
  <si>
    <t>სულ, ლარი</t>
  </si>
  <si>
    <t>GWP, ლარი</t>
  </si>
  <si>
    <t>კონტრაქტორი-მასალა, ლარი</t>
  </si>
  <si>
    <t>კონტრაქტორი-მომსახურება, ლარი</t>
  </si>
  <si>
    <t>სულ კონტრაქტორი, ლარი</t>
  </si>
  <si>
    <t>პირდაპირი დანახარჯები</t>
  </si>
  <si>
    <t>ზედნადები 10%</t>
  </si>
  <si>
    <t>ზედნადები ხარჯები სამონტაჟო ტექნ. სამუშაოების ხელფასიდან 68%</t>
  </si>
  <si>
    <t>ზედნადები ხარჯები სამონტაჟო ელექტრ. სამუშაოების ხელფასიდან 75%</t>
  </si>
  <si>
    <t>მოგება 8%</t>
  </si>
  <si>
    <t>გაუთავლისწინებელი 3%</t>
  </si>
  <si>
    <t>დღგ 18%</t>
  </si>
  <si>
    <t>სულ:</t>
  </si>
  <si>
    <t>ხარჯთაღრიცხვის თანხა, ლარი</t>
  </si>
  <si>
    <t>საწყობის დაფინანსება, ლარი</t>
  </si>
  <si>
    <t>საინვესტიციო ოქმის თანხა, ლარი</t>
  </si>
  <si>
    <t>პროექტის კოდი</t>
  </si>
  <si>
    <t>აითემის კოდი</t>
  </si>
  <si>
    <t>საინვესტიციო დოკ. ნომერი:</t>
  </si>
  <si>
    <t>საპენსიო გადასახადი 2%</t>
  </si>
  <si>
    <t>კრებსითი                                                            ხარჯთაღრიცხვა N1-1</t>
  </si>
  <si>
    <t>კრებსითი                                                                ხარჯთაღრიცხვა N1-2</t>
  </si>
  <si>
    <t>56</t>
  </si>
  <si>
    <t>58</t>
  </si>
  <si>
    <t>62</t>
  </si>
  <si>
    <t>63</t>
  </si>
  <si>
    <t>65</t>
  </si>
  <si>
    <t>66</t>
  </si>
  <si>
    <t>67</t>
  </si>
  <si>
    <t>68</t>
  </si>
  <si>
    <t>69</t>
  </si>
  <si>
    <t>76</t>
  </si>
  <si>
    <t>79</t>
  </si>
  <si>
    <t>80</t>
  </si>
  <si>
    <t>81</t>
  </si>
  <si>
    <t>82</t>
  </si>
  <si>
    <t>83</t>
  </si>
  <si>
    <t>84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</si>
  <si>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</si>
  <si>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</si>
  <si>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</si>
  <si>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ნარჩი გრუნტის მოსწორება ადგილზე ხელით</t>
  </si>
  <si>
    <t>0.4 კვ. ელ. გამანაწილებელი ლითონის კარადის ავტომა- ტური ამომრთველებისთვის 12 მოდულიანი საკეტით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</si>
  <si>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</si>
  <si>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</si>
  <si>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</si>
  <si>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</si>
  <si>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ორ კლავიშიანი ამომრთველის შეძენა და მოწყობა 220ვ. 10 ა.</t>
  </si>
  <si>
    <t>გადასატანი სანათი აკუმლატორის ბატარეებით 60 ვტ;</t>
  </si>
  <si>
    <t>პლასტმასის გოფრირებული მილის შეძენა და მოწყობა d=25 მმ</t>
  </si>
  <si>
    <t>რკბ. გადახურვის ფილაში თუჯის ხუფის 65 სმ შეძენა და მონტაჟი</t>
  </si>
  <si>
    <t>სულ დანარიცხებით</t>
  </si>
  <si>
    <t>სხვაობა</t>
  </si>
  <si>
    <t>ბიუჯეტის კოდი:</t>
  </si>
  <si>
    <t xml:space="preserve">პროექტის კოდი: 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</si>
  <si>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</si>
  <si>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</si>
  <si>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პროექტის კოდის დასახელება:</t>
  </si>
  <si>
    <t>ბიუჯეტის კოდის დასახელება:</t>
  </si>
  <si>
    <t xml:space="preserve"> ბიუჯეტის მფლობელი დეპარტამენტი:</t>
  </si>
  <si>
    <t>ბიუჯეტის მფლობელი დეპარტამენტის ხელმძღვანელი:</t>
  </si>
  <si>
    <t>საპროექტო ღირებულება</t>
  </si>
  <si>
    <t>შედგენილია საბაზისო ნორმებით, მიმდინარე ფასებში 2022 წლის II კვარტლის დონეზე</t>
  </si>
  <si>
    <t>ზაჰესი-1 კამერის სამორიგეოს (ს.კ.-72.13.16.004) კაპიტალური რემონტი</t>
  </si>
  <si>
    <t>სარემონტო სამუშაოები</t>
  </si>
  <si>
    <t>შიდა გაყვანილობა წყალსადენი და  კანალიზაცია</t>
  </si>
  <si>
    <t>კრებსითი                                                                ხარჯთაღრიცხვა N1-3</t>
  </si>
  <si>
    <t xml:space="preserve">გარე  წყალსადენის და  კანალიზაცის ქსელი </t>
  </si>
  <si>
    <t>კრებსითი                                                                ხარჯთაღრიცხვა N1-4</t>
  </si>
  <si>
    <t xml:space="preserve"> ელექტროტექნიკური სამუშაოები</t>
  </si>
  <si>
    <t>სახურავის და შენობის სადემონტაჟო სამუშაოები</t>
  </si>
  <si>
    <t>აზბესტის ტალღოვანი ("შიფერი") ფურცლების დემონტაჟი</t>
  </si>
  <si>
    <t>აგურის კედლის დემონტაჟი</t>
  </si>
  <si>
    <t>ბლოკის კედლის გამონგრევა - ღიობის მოწყობა</t>
  </si>
  <si>
    <t>IV კატ. გრუნტის დამუშავება ხელით, გვერდზე დაყრით</t>
  </si>
  <si>
    <t>არსებული კედლის ამონგრევა (შველერის და ორტესებრი კოჭის მოსაწყობად)</t>
  </si>
  <si>
    <t>სახურავის სამონტაჟო სამუშაოები</t>
  </si>
  <si>
    <t>ხის კონსტრუქციების დამუშავება ხანძარსაწინააღმდეგო ხსნარით</t>
  </si>
  <si>
    <t>ჭერზე 10სმ სისქის თამათბობებლი ქვაბამბის მოწყობა</t>
  </si>
  <si>
    <t>სახურავზე წითლად დაფერილი პროფილირებული ფოლადის ფურცლების δ0,5მმ მოწყობა. (81.8კვ.მ)</t>
  </si>
  <si>
    <t>ტნ</t>
  </si>
  <si>
    <t>დაფერილი ფოლადის ფურცლის 0.5მმ. ფართუკი - საცრემლულის შეძენა მოწყობა</t>
  </si>
  <si>
    <t>აივანზე შესასვლელი ლითონის კარები</t>
  </si>
  <si>
    <t>ლითონის გისოსის შეღებვა ზეთოვანი საღებავით 2-ჯერ</t>
  </si>
  <si>
    <t>ინვენტარული ხარაჩოების მოწყობა</t>
  </si>
  <si>
    <t>სანკვანძის კედლებზე კერამიკული ფილების გაკვრა</t>
  </si>
  <si>
    <t>იატაკზე ქვიშა-ცემენტის ხსნარით მოჭიმვის მოწყობა, სისქით 20 მმ</t>
  </si>
  <si>
    <t>ლამინირებული იატაკისა და პლინტუსების მოწყობა (პლინტუსი, 28.25გრძ.მ; პლინტუსის კუთხეები 14ცალი)</t>
  </si>
  <si>
    <t>შენობის პერიმეტრზე აივნის ქვეშ არსებული ფართის ჩათვლით სარინელის მოწყობა</t>
  </si>
  <si>
    <t>შენობის წინა ტერიტორიაზე გაბიონების მოწყობა</t>
  </si>
  <si>
    <t>უნიტაზის ჩამრეცხი ავზით გოფრეთი და შლანგით შეძენა, მოწყობა</t>
  </si>
  <si>
    <t>d=32მმ მილის შეფუთვა ფოლგირებულიმინა-ბამბით</t>
  </si>
  <si>
    <t>d=32მმ ფოლადის მილზე გ/ხრ მოჭრა</t>
  </si>
  <si>
    <t>დამაკავშირებელი შეძენა, მოწყობა d=25 მმ ორივე მხრიდან გ.ხ.</t>
  </si>
  <si>
    <t>დამაკავშირებელი შეძენა, მოწყობა d=15 მმ ორივე მხრიდან გ.ხ.</t>
  </si>
  <si>
    <t>თერმექსის შეძენა და მონტაჟი V=50 ლ, 1.5 კვტ</t>
  </si>
  <si>
    <t>პოლიეთილენის მილის d=50 მმ გამოცდა ჰერმეტულობაზე</t>
  </si>
  <si>
    <t>პოლიეთილენის მილის d=100 მმ გამოცდა ჰერმეტულობაზე</t>
  </si>
  <si>
    <t>სავენტილაციო მილის ქუდის მოწყობა (2 ცალი)</t>
  </si>
  <si>
    <t>წყალმომარაგება</t>
  </si>
  <si>
    <t>დარჩეილი გრუნტის ადგილზე ხელით მოსწორება</t>
  </si>
  <si>
    <t>6-1.</t>
  </si>
  <si>
    <t>8-1.</t>
  </si>
  <si>
    <t>კანალიზაცია</t>
  </si>
  <si>
    <t>17-1.</t>
  </si>
  <si>
    <t>კაბელის სამაგრი კავები დ=6მმ</t>
  </si>
  <si>
    <t>ბლოკის კედლის მოწყობა, ბლოკის ზომებით: 40X20X20 სმ</t>
  </si>
  <si>
    <t>სამკუთხა ღიობის კედლის მოწყობა, ბლოკის ზომებით: 40X20X10 სმ</t>
  </si>
  <si>
    <t>პოლიეთილენის მუხლის შეძენა, მოწყობა d=50 მმ 90°</t>
  </si>
  <si>
    <t>პოლიეთილენის მუხლის შეძენა, მოწყობა d=50 მმ 45°</t>
  </si>
  <si>
    <t>პოლიეთილენის მუხლის შეძენა, მოწყობა d=100 მმ 45°</t>
  </si>
  <si>
    <t>პოლიეთილენის მუხლის შეძენა, მოწყობა d=100 მმ 90°</t>
  </si>
  <si>
    <r>
      <t>მ</t>
    </r>
    <r>
      <rPr>
        <strike/>
        <sz val="10"/>
        <rFont val="Segoe UI"/>
        <family val="2"/>
      </rPr>
      <t>3</t>
    </r>
  </si>
  <si>
    <t>ხის კონსტრუქციების დემონტაჟი ნივნივა-0.7 მ3, კოჭი-0.57 მ3, მაუერლატი-0.17 მ3, დგარი-0.26 მ3, ფიცარი-1.8 მ3</t>
  </si>
  <si>
    <t>ჭერიდან ზოლოვანი პლასტიკა- ტის დემონტაჟი</t>
  </si>
  <si>
    <t>არსებული ხის კარების დემონტაჟი (1ც-1.7მ2) (2 ცალი)</t>
  </si>
  <si>
    <t>ხის ფანჯრების დემონტაჟი (1ც-1.1მ2) (4 ცალი)</t>
  </si>
  <si>
    <t>რკინა ბეტონის ფილის და კიბეების დემონტაჟი</t>
  </si>
  <si>
    <t>ხის იატაკის დემონტაჟი</t>
  </si>
  <si>
    <t>შენობის კედლების შიდა და გარე ზედაპირის ნალესის ჩამოფხეკა</t>
  </si>
  <si>
    <t>სამშენებლო ნარჩენების დატვირთვა ხელით ურიკებზე და ზიდვა 100მ მანძილზე და ა/თვითმცლელზე დატვირთვით</t>
  </si>
  <si>
    <t>ამოღებული გრუნტის უკუჩაყრა ნარჩი გრუნტის ადგილზე გაშლა ხელით და დატკეპვნა</t>
  </si>
  <si>
    <t>სმ-1 (4 ცალი) მონოლითური საძირკვლის მოწყობა, ბეტონის მარკა B-20 მ-250;</t>
  </si>
  <si>
    <t>სმ-2 (1 ცალი) მონოლითური საძირკვლის მოწყობა, ბეტონის მარკა B-20 მ-250;</t>
  </si>
  <si>
    <t>ჩასატანებელი დეტალის ჩდ-1-ის შეძენა, მოწყობა (6 ცალი) ფურცელი -200X200X10-0.019ტნ; არმატურა A500c 14მმ -0.0116</t>
  </si>
  <si>
    <t>აივნის ლითონის კონსტრუქცი- ების შეძენა და მოწყობა (კვადრატული მილი 100X100X3 მმ -0.1311ტნ; შველერი 112-0.25022ტნ; ორტესებრი კოჭი 12-0.03312ტნ</t>
  </si>
  <si>
    <t>აივნის მონოლითური რკ/ბეტონის ფილის მოწყობა, ბეტონის მარკა B-20 M250, არმატურა (0.1936 ტ)</t>
  </si>
  <si>
    <t>მონოლითური რკ/ბეტონის სარტყლის მოწყობა ბეტონის მარკა B-20 მ-250; არმატურა (0.0968 ტ)</t>
  </si>
  <si>
    <t>ლითონის კონსტრუქციის შეღებვა ანტიკოროზიული ზეთოვანი საღებავით 2-ფენა</t>
  </si>
  <si>
    <t>სამშენებლო მასალების დატვირთვა ხელით ურიკებზე და ზიდვა 100მ მანძილზე და გადმოტვირთვა საპროექტო ობიექტზე</t>
  </si>
  <si>
    <t>გადახურვის მოწყობა ხის ელემენტებით მ/შორის: ხის ფიცარი 120X80 L=4300 მმ-0.6კუბ.მ; L=2300 მმ; ხის დგარი 100X100 L=26400 მმ - 0.26კუბ.მ; ხის მაუერლატი 100X100 L=16800 მმ - 0.17კუბ.მ, ხის ფიცარი -3 F=59.4მ2-1.78კუბ.მ; ხის კოჭი 120X80 L=5400 მმ - 0.57კუბ.მ; ფოლადის ფურცელი -5X50X150 -2.9კგ;</t>
  </si>
  <si>
    <t>ხის კოჭებზე (სხვენზე და ჭერზე) 3 სმ სისქის ხის ფიცრების მოწყობა</t>
  </si>
  <si>
    <t>აივნის ჭერზე (დამკვეთის მიერ შერჩეულ ადგილზე) თაბაშირ-მუყაოს ლუკის 1200X1200მმ მოწყობა</t>
  </si>
  <si>
    <t>კეხის, დაფერილი თუნუქის ფურცელი 1000*8700მმ 0.5მმ. შეძენა მოწყობა</t>
  </si>
  <si>
    <t>ფასადიდან შვერილ ნივნივებზე აკვაპანელის 200*12.5 მმ არშიის მოწყობა</t>
  </si>
  <si>
    <t>აქსესუარი-მოჩარჩოება: დაფერილი თუნუქის ფურცლით 350*1340 მმ 0.5</t>
  </si>
  <si>
    <t>დაფერილი ლითონის წყალგა- მყვანი ღარის d=174მმ. შეძენა, მოწყობა (ვერტიკალური ჟოლობის დაფერილი თუნუქის ძაბრით.-4ცაალი)</t>
  </si>
  <si>
    <t>დაფერილი ლითონის წყალჩამყვანი მილი d=100მმ. შეძენა, მოწყობა (4 ცალი)</t>
  </si>
  <si>
    <t>კედლები, ჭერი, იატაკი</t>
  </si>
  <si>
    <t>ბლოკის მოაჯირის ამოსენება მოწყობა, ბლოკის ზომებით: 39X10X19 სმ</t>
  </si>
  <si>
    <t>ორფრთიანი მეტალოპლასტმასის ვიტრაჟის შეძენა-მოწყობა (აივანზე) 2475*1300მმ (1 ცალი)</t>
  </si>
  <si>
    <t>ორფრთიანი მეტალოპლასტმასის ვიტრაჟის შეძენა-მოწყობა (აივანზე) 2575*1300მმ (1 ცალი)</t>
  </si>
  <si>
    <t>მეტალოპასმასის ფანჯრის მონტა- ჟი ოთახებში 900*1200მმ (3 ცალი)</t>
  </si>
  <si>
    <t>მეტალოპასმასის სარკმელის მონტაჟი (სანკვანძში) 700*500მმ (1 ცალი)</t>
  </si>
  <si>
    <t>ერთფრთიანი ყრუ მეტალოპასმა- სის კარების 840*2100 მმ (2 ცალი) მონტაჟი</t>
  </si>
  <si>
    <t>ერთფრთიანი ყრუ მეტალოპასმა- სის კარების 700*2100 მმ (1 ცალი) მონტაჟი (სანკვანძში)</t>
  </si>
  <si>
    <t>ფანჯრის ლითონის გისოსის მოწყობა პერფორირებული თუნუქის ფურცლით სისქით 1მმ, მონტაჟი ლითონის მილკვადრატით 15X15 მმ (4.45 მ) (1 ცალი)</t>
  </si>
  <si>
    <t>ლითონის გისოსის დაგრუნტვა ორივე მხრიდან „პრაიმერით“</t>
  </si>
  <si>
    <t>კარების ჩამოსაკიდი ჩარჩოს შეძენა, მოწყობა (მილკვადრატი 50*50*4მმ) L=6.1 მ</t>
  </si>
  <si>
    <t>ლითონის კარების შეძენა და მონტაჟი (საკეტით, სახელურით და ანჯამებით)</t>
  </si>
  <si>
    <t>ლითონის კარებზე დამათბობლის XPS 50 მმ შეძენა, მოწყობა</t>
  </si>
  <si>
    <t>ლითონის ყველა ელემენტის დაგრუნტვა ორივე მხრიდან „პრაიმერით“</t>
  </si>
  <si>
    <t>ლითონის კარების შეღებვა ზეთოვანი სერი ფერის საღებავით 2-ჯერ</t>
  </si>
  <si>
    <t>შიდა კედლების შელესვა ქვიშა-ცემენტის ხსნარით.</t>
  </si>
  <si>
    <t>გარე კედლების სრულ ფართზე ბადე "რაბიცა" მავთულის სისქე: 2.8 მმ (50*50მმ უჯრედით) მიმაგრება და შელესვა ქვიშა-ცემენტის ხსნარით</t>
  </si>
  <si>
    <t>კედლების დაშპაკვლა, დაზუმფარება და ღებვა წყალემულსიის საღებავით</t>
  </si>
  <si>
    <t>გარე კედლების შეღებვა ფასადის საღებავით.</t>
  </si>
  <si>
    <t>სანკვანძის იატაკზე მეტლახის ფილების მოწყობა</t>
  </si>
  <si>
    <t>აივანზე და კიბეებზე კერამოგრა- ნიტის იატაკის მოწყობა წებო-ცემენტის ხსნარზე</t>
  </si>
  <si>
    <t>თაბაშირ-მუყაოს ჭერის მოწყობა</t>
  </si>
  <si>
    <t>ჭერის დაშპაკვლა, დაზუმფარება და ღებვა წყალემულსიის საღებავით (თეთრი საღებავი)</t>
  </si>
  <si>
    <t>ბეტონის ფენის მოწყობა ბეტონი B- 20 M-250 სისქით 70მმ</t>
  </si>
  <si>
    <t>XPS 50 მმ-იანი დამათბიბლის მოწყობა</t>
  </si>
  <si>
    <t>ლითონის კიბის მუაჯირის მილკვადრატებით 50*30*4მმ -0.0135ტნ; 20*20*2მმ 0.0048ტნ; აწყობა და მონტაჟი</t>
  </si>
  <si>
    <t>ლითონის მუაჯირის დაგრუნტვა ორივე მხრიდან „პრაიმერით“</t>
  </si>
  <si>
    <t>ლითონის მუაჯირის შეღებვა ზეთოვანი სერი ფერის საღებავით 2-ჯერ</t>
  </si>
  <si>
    <t>გადახურვის მოწყობა ლითონის კონსტრუქციებისაგან (მილკვა- დრატები 80X40X3-0.609ტნ, 60X60X3, ფოლადის დაღარული ფურცელი 3 მმ;-25კვ.მ)</t>
  </si>
  <si>
    <t>შენობის გარშემო სარინელის ქვეშ ქვიშა-ხრეშის (0-56 ფრაქცია) ბალიშის მოწყობა</t>
  </si>
  <si>
    <t>სარინელის მოწყობა ბეტონით, მარკა B-15 M-200 10სმ სიმაღლის</t>
  </si>
  <si>
    <t>ამოღებული გრუნტის ადგილზე გაშლა ხელით და დატკეპვნა</t>
  </si>
  <si>
    <t>გაბიონის კედლის მოწყობა ბლოკების ერთმანეთზე გადაბმით (11 ცალი) სტანდარტული მოთუთიებული მავთულბადის კალათა, ზომით 1.0X1.0X1.0 მ. მოთუთიებული მავთულის სისქე-2.7 მმ. მავთულბადის უჯრების ზომა: 8X10 სმ; ყორე ქვა გაბიონებისათვის 11 კუბ.მ</t>
  </si>
  <si>
    <t>ობიექტამდე მისასვლელი გზის V კატ. გრუნტის დამუშავება ექსკავატორით ჩამჩის მოცულობით 0.5 მ3 ა/მ დატვირთვით</t>
  </si>
  <si>
    <t>ობიექტამდე მისასვლელი გზის V კატ. გრუნტის დამუშავება ხელით პნევმო ჩაქუჩით, ამოღებული გრუნტის გვერდზე დაყრით</t>
  </si>
  <si>
    <t>ობიექტამდე მისასვლელი გზის ტერიტორიის მოსწორება (ჩაღრმავებების შევსება) ბულდოზერით 130 ცხ.ძ</t>
  </si>
  <si>
    <t>ობიექტამდე მისასვლელი გზის ტერიტორიის დატკეპვნა თვითმავალი გლუვი 5 ტ. სატკეპნით</t>
  </si>
  <si>
    <t>ობიექტამდე მისასვლელი გზის მოსწორებულ ტერიტორიაზე ღორღით მოხრეშვა 10სმ-ზე</t>
  </si>
  <si>
    <t>სამშენებლო ნაგვის დატვირთვა ხელით ავ/თვითმცლელზე და გატანა 15 კმ-ზე</t>
  </si>
  <si>
    <t>შიდა გაყვანილობა წყალსადენი და კანალიზაცია</t>
  </si>
  <si>
    <t>ტუმბოს Q=3.0 მ3/სთ. H=17.0 მ შეძენა, მოწყობა</t>
  </si>
  <si>
    <t>ხელსაბანის შემრევით, განაწილებით და სიფონით სიფონით შეძენა, მოწყობა</t>
  </si>
  <si>
    <t>ფოლადის d=25/3 მმ ქარხნული იზოლაციით მილის და ფოლა- დის მუხლის შეძენა და (2 ცალი) მონტაჟი</t>
  </si>
  <si>
    <t>ფოლადის d=25/3 მმ ქარხნული იზოლაციით მილის ჰიდრავლიკური გამოცდა</t>
  </si>
  <si>
    <t>ფოლადის მილის გარეცხვა ქლორიანი წყლით d=25/3 მმ</t>
  </si>
  <si>
    <t>პოლიპროპილენის PPR PE 100 SDR 11 PN 16 d=32 მმ მილის და ფასონური ნაწილების შეძენა, მონტაჟი</t>
  </si>
  <si>
    <t>პოლიპროპილენის PPR PE 100 SDR 11 PN 16 d=32 მმ მილის ჰიდრავლიკური გამოცდა</t>
  </si>
  <si>
    <t>პოლიპროპილენის PPR PE 100 SDR 11 PN 16 d=32 მმ მილის გარეცხვა ქლორიანი წყლით</t>
  </si>
  <si>
    <t>პოლიპროპილენის PPR PE 100 SDR 11 PN 16 მილის და ფასონური ნაწილების შეძენა, მონტაჟი d=25 მმ</t>
  </si>
  <si>
    <t>პოლიპროპილენის PPR PE 100 SDR 11 PN 16 d=25 მმ მილის ჰიდრავლიკური გამოცდა</t>
  </si>
  <si>
    <t>პოლიპროპილენის PPR PE 100 SDR 11 PN 16 d=25 მმ მილის გარეცხვა ქლორიანი წყლით</t>
  </si>
  <si>
    <t>პოლიპროპილენის PPR PE 100 SDR 11 PN 16 ცხელი წყლის მილის და ფასონური ნაწილების შეძენა, მონტაჟი d=20 მმ</t>
  </si>
  <si>
    <t>პოლიპროპილენის PPR PE 100 SDR 11 PN 16 d=20 მმ ცხელი წყლის მილის ჰიდრავლიკური გამოცდა</t>
  </si>
  <si>
    <t>პოლიპროპილენის PPR PE 100 SDR 11 PN 16 d=20 მმ ცხელი წყლის მილის გარეცხვა ქლორიანი წყლით</t>
  </si>
  <si>
    <t>ცხელი წყლის პოლიპროპილენის PPR PE 100 SDR 11 PN 16 d=20 მმ მილის შეფუთვა კაუჩუკის თბოსა- იზოლაციო მასალით 20X8მმ (6.0 მ)</t>
  </si>
  <si>
    <t>თითბერის ვენტილის შეძენა, მოწყობა d=15 მმ</t>
  </si>
  <si>
    <t>თითბერის ვენტილის შეძენა, მოწყობა d=25 მმ</t>
  </si>
  <si>
    <t>ვენტილის "არკო" 1/2 შეძენა, მოწყობა</t>
  </si>
  <si>
    <t>თითბერის უკუსარქველის d=15 მმ შეძენა, მოწყობა</t>
  </si>
  <si>
    <t>თითბერის უკუსარქველის d=25 მმ შეძენა, მოწყობა</t>
  </si>
  <si>
    <t>თითბერის უკუსარქველის ფილტრით (ხრაპავიკი) d=25 მმ შეძენა, მოწყობა</t>
  </si>
  <si>
    <t>ამერიკანკას გ/ხრ. და შ/ხრ შეძენა, მოწყობა d=25 მმ ორივე მხრიდან გ.ხ.</t>
  </si>
  <si>
    <t>ამერიკანკას გ/ხრ. შეძენა, მოწყობა d=20X1/2 მმ</t>
  </si>
  <si>
    <t>ამერიკანკას გ/ხრ. შეძენა, მოწყობა d=32X1" მმ</t>
  </si>
  <si>
    <t>ქურო გ/ხრ. d=32X1" მმ</t>
  </si>
  <si>
    <t>ქურო გ/ხრ. d=20X1/2 მმ</t>
  </si>
  <si>
    <t>მუხლი შ/ხრ. d=20X1/2 მმ</t>
  </si>
  <si>
    <t>კანალიზაციის პოლიეთილენის მილის შეძენა, მონტაჟი d=50 მმ</t>
  </si>
  <si>
    <t>კანალიზაციის პოლიეთილენის მილის შეძენა, მონტაჟი d=100 მმ</t>
  </si>
  <si>
    <t>პოლიეთილენის სამკაპის შეძენა, მოწყობა d=100 მმ</t>
  </si>
  <si>
    <t>პოლიეთილენის სამკაპის შეძენა, მოწყობა d=100X50X100 მმ</t>
  </si>
  <si>
    <t>რევიზიის შეძენა, მოწყობა d=100 მმ</t>
  </si>
  <si>
    <t>ტრაპის შეძენა, მოწყობა d=50 მმ</t>
  </si>
  <si>
    <t>d=50მმ ფლუგერის შეძენა, მოწყობა ჰაერსატარებელ d=50მმ მილზე</t>
  </si>
  <si>
    <t>გადამყვანის შეძენა, მოწყობა d=100/50მმ</t>
  </si>
  <si>
    <t>გარე წყალსადენის და კანალიზაცის ქსელი</t>
  </si>
  <si>
    <t>V კატ. გრუნტის დამუშავება ხელით პნევმო ჩაქუჩით, ამოღებული გრუნტის გვერდზე დაყრით</t>
  </si>
  <si>
    <t>ქვიშის(2-5 მმ) ფრაქცია ჩაყრა (K=0.98-1.25) დატკეპვნით, პლასტმასის მილების ქვეშ 15 სმ, ზემოდან 30 სმ</t>
  </si>
  <si>
    <t>ამოღებული გრუნტის უკუჩაყრა ხელით და დატკეპვნა</t>
  </si>
  <si>
    <t>პოლიპროპილენის PPR PE 100 SDR 11 PN 16 d=32 მმ მილის შეძენა, მონტაჟი</t>
  </si>
  <si>
    <t>პოლიპროპილენის ქუროს d=32მმ შეძენა და მოწყობა</t>
  </si>
  <si>
    <t>პოლიპროპილენის ქურო d=32მმ</t>
  </si>
  <si>
    <t>პოლიპროპილენის მუხლის d=32მმ 900 შეძენა და მოწყობა</t>
  </si>
  <si>
    <t>პოლიპროპილენის მუხლის d=32მმ 450 შეძენა და მოწყობა</t>
  </si>
  <si>
    <t>ღორღის (0-40მმ) ფრაქცია ბალიშის მომზადება ჭის ქვეშ სისქით 20სმ</t>
  </si>
  <si>
    <t>კანალიზაციის პოლიეთილენის მილის d=100 მმ შეძენა, მოწყობა</t>
  </si>
  <si>
    <t>კანალიზაციის პოლიეთილენის მილი d=100 მმ</t>
  </si>
  <si>
    <t>კანალიზაციის პოლიეთილენის მილი d=100 მმ გამოცდა ჰერმეტულობაზე</t>
  </si>
  <si>
    <t>რკ/ბ.ჭის კედლების მოწყობა, ბეტონის მარკა B-25 M-350, არმატურა 0.3178ტ</t>
  </si>
  <si>
    <t>რკ/ბ. გადახურვის ფილის მოწყობა, ბეტონის მარკა B-25 M-350 არმატურა 0.1349 ტ</t>
  </si>
  <si>
    <t>საპროექტო კანალიზაციის d= 100 მმ მილის შეჭრა საპროექტო კანალიზაციის სადრენაჟო ჭაში</t>
  </si>
  <si>
    <t>d=100 მმ ფლუგერის შეძენა, მოწყობა ჰაერსატარებელ d=100 მმ მილზე</t>
  </si>
  <si>
    <t>პოლიეთილენის მუხლი d=100 მმ 45°</t>
  </si>
  <si>
    <t>პოლიეთილენის მუხლი d=100 მმ 90°</t>
  </si>
  <si>
    <t>ელექტროტექნიკური სამუშაოები</t>
  </si>
  <si>
    <t>ორმოების ამოღება (დამუშა- ვება) ხელით ლითონის საყრდენებისთვის პნევმო ჩაქუჩით, ამოღებული გრუნტის გვერდზე დაყრით</t>
  </si>
  <si>
    <t>ორმოების შევსება ბეტონის ხსნარით. ბეტონის მარკა B-10 მ150</t>
  </si>
  <si>
    <t>გრუნტის მოჭრა დამიწების კერისთვის ხელით, გვერდზე დაყრით (1.6X1.6X0.7მ)</t>
  </si>
  <si>
    <t>თხრილის კერის (ორმოს) შევსება ადგილობრივი გრუნტით, ხელით დატკეპნა</t>
  </si>
  <si>
    <t>საყრდენების (ლითონის მილებით d=150/4.5 მმ აწყობილი; შეძენა და მოწყობა</t>
  </si>
  <si>
    <t>საყრდენების ჩაბეტონება ბეტონით ბეტონის მარკა B-15 მ-200</t>
  </si>
  <si>
    <t>0.4 კვ. ელ. გამანაწილებელი ლითონის კარადის ავტომა- ტური ამომრთველებისთვის 24 მოდულიანი საკეტით შეძენა და მონტაჟი</t>
  </si>
  <si>
    <t>ერთფაზა ავტომატური ამომრთველების 100 ა; 0.22კვ. დიფ. დაცვით შეძენა და მონტაჟი</t>
  </si>
  <si>
    <t>ერთფაზა ავტომატური ამომრთველების 25 ა; 0.22კვ. დიფ. დაცვით შეძენა და მონტაჟი</t>
  </si>
  <si>
    <t>ერთფაზა ავტომატური ამომრთველების 20 ა; 0.22კვ. დიფ. დაცვით შეძენა და მონტაჟი</t>
  </si>
  <si>
    <t>ერთ ფაზა ავტომატური ამომრთველების 10 ა; 0.22კვ. შეძენა და მონტაჟი</t>
  </si>
  <si>
    <t>ერთ ფაზა ავტომატური ამომრთველების 6 ა; 0.22კვ. შეძენა და მონტაჟი</t>
  </si>
  <si>
    <t>ალუმინის თვითმზიდი იზოლირებული სადენის შეძენა და მონტაჟი კვეთით: (2X25) მმ2 0.22 კვ.</t>
  </si>
  <si>
    <t>ალუმინის თვითმზიდი იზოლირებული სადენის შეძენა და მონტაჟი კვეთით: (2X10) მმ2 0.22 კვ.</t>
  </si>
  <si>
    <t>LED სანათი დიოდებით სიმძ. 20 ვტ. 220 ვ. შეძენა და მოწყობა დაცვით IP44 (კედელზე , ჭერზე მისამაგრებელი)</t>
  </si>
  <si>
    <t>LED სანათი დიოდებით სიმძ. 28 ვტ. 220 ვ. შეძენა და მოწყობა დაცვის ხარისხი IP44 დახურული ტიპის (კედელზე მისამაგრებალი) (მოგრძო)</t>
  </si>
  <si>
    <t>LED სანათი დიოდებით სიმძ. 15 ვტ. 220 ვ. შეძენა და მოწყობა დაცვის ხარისხი IP44 დახურული ტიპის (ჭერზე მისამაგრებალი)</t>
  </si>
  <si>
    <t>LED სანათი დიოდებით სიმძ. 28 ვტ. 220 ვ. შეძენა და მოწყობა დაცვის ხარისხი IP44 დახურული ტიპის (კედელზე მისამაგრებალი)</t>
  </si>
  <si>
    <t>LED სანათი დიოდებით სიმძ. 15 ვტ. 220 ვ. შეძენა და მოწყობა დაცვის ხარისხი IP65 დახურული ტიპის (კედელზე მისამაგრებალი) (გარე დაყენების)</t>
  </si>
  <si>
    <t>პროჟექტორის ტიპის LED სანათი (დახურული,სახსრიანი სამაგრით) დიოდებით სიმძ. 75 ვტ. 220 ვ. (გარე დაყენების) შეძენა და მოწყობა; დაცვის ხარისხი IP65</t>
  </si>
  <si>
    <t>შტეპსელური როზეტის დამიწების კონტაქტით შეძენა და მოწყობა 230 ვ. 16 ა. ჰერმეტული</t>
  </si>
  <si>
    <t>შტეპსელური როზეტის დამიწების კონტაქტით შეძენა და მოწყობა 230 ვ. 16 ა.</t>
  </si>
  <si>
    <t>ერთ კლავიშიანი ამომრთვე-ლის შეძენა და მოწყობა 220ვ. 6 ა. (ჰერმეტული შესრულებით)</t>
  </si>
  <si>
    <t>გამანაწილებელი კოლოფის მომჭერების რიგით შეძენა და მოწყობა</t>
  </si>
  <si>
    <t>ფოლადის გალვანიზირებული გლინულას შეძენა და მონტაჟი დამიწებისათვის 22 მმ l=1.5მ;</t>
  </si>
  <si>
    <t>პლასტმასის გოფრირებული d=25 მმ მილიში სადენის გატარება</t>
  </si>
  <si>
    <t>ფოლადის მილის საყრდენზე СИП-ს დამჭერი აქსესუარების მოწყობა (2X2.5) მმ2 კაბელისთვის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</si>
</sst>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6" formatCode="_(* #,##0_);_(* \(#,##0\);_(* &quot;-&quot;??_);_(@_)"/>
    <numFmt numFmtId="167" formatCode="_(#,##0_);_(\(#,##0\);_(\ \-\ _);_(@_)"/>
    <numFmt numFmtId="168" formatCode="_-* #,##0\ _₾_-;\-* #,##0\ _₾_-;_-* &quot;-&quot;??\ _₾_-;_-@_-"/>
    <numFmt numFmtId="169" formatCode="_(#,##0.00_);_(\(#,##0.00\);_(\ \-\ _);_(@_)"/>
    <numFmt numFmtId="170" formatCode="#,##0.00000000000_);\(#,##0.00000000000\)"/>
    <numFmt numFmtId="171" formatCode="0.0"/>
    <numFmt numFmtId="172" formatCode="0.0000"/>
    <numFmt numFmtId="173" formatCode="0.000"/>
    <numFmt numFmtId="175" formatCode="_(* #,##0.0_);_(* \(#,##0.0\);_(* &quot;-&quot;??_);_(@_)"/>
    <numFmt numFmtId="176" formatCode="0.0000000"/>
    <numFmt numFmtId="177" formatCode="_-* #,##0.0_р_._-;\-* #,##0.0_р_._-;_-* &quot;-&quot;??_р_._-;_-@_-"/>
    <numFmt numFmtId="178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i/>
      <u val="singleAccounting"/>
      <sz val="10"/>
      <color theme="1"/>
      <name val="Segoe UI"/>
      <family val="2"/>
    </font>
    <font>
      <sz val="10"/>
      <name val="Arial"/>
      <family val="2"/>
    </font>
    <font>
      <strike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6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</cellStyleXfs>
  <cellXfs count="263">
    <xf numFmtId="0" fontId="0" fillId="0" borderId="0" xfId="0"/>
    <xf numFmtId="0" fontId="5" fillId="2" borderId="10" xfId="1" applyFont="1" applyFill="1" applyBorder="1" applyAlignment="1" applyProtection="1">
      <alignment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vertical="center"/>
    </xf>
    <xf numFmtId="43" fontId="5" fillId="2" borderId="10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2" fontId="4" fillId="0" borderId="23" xfId="1" applyNumberFormat="1" applyFont="1" applyFill="1" applyBorder="1" applyAlignment="1" applyProtection="1">
      <alignment horizontal="center" vertical="center"/>
      <protection locked="0"/>
    </xf>
    <xf numFmtId="9" fontId="4" fillId="2" borderId="10" xfId="12" applyFont="1" applyFill="1" applyBorder="1" applyAlignment="1" applyProtection="1">
      <alignment horizontal="center" vertical="center"/>
      <protection locked="0"/>
    </xf>
    <xf numFmtId="9" fontId="4" fillId="2" borderId="10" xfId="12" applyFont="1" applyFill="1" applyBorder="1" applyAlignment="1">
      <alignment horizontal="center" vertical="center"/>
    </xf>
    <xf numFmtId="9" fontId="5" fillId="2" borderId="10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6" fillId="0" borderId="0" xfId="3" applyFont="1"/>
    <xf numFmtId="0" fontId="7" fillId="0" borderId="0" xfId="3" applyFont="1"/>
    <xf numFmtId="0" fontId="6" fillId="0" borderId="0" xfId="3" applyFont="1" applyAlignment="1"/>
    <xf numFmtId="0" fontId="6" fillId="0" borderId="1" xfId="3" applyFont="1" applyBorder="1"/>
    <xf numFmtId="0" fontId="7" fillId="0" borderId="1" xfId="3" applyFont="1" applyBorder="1"/>
    <xf numFmtId="0" fontId="6" fillId="0" borderId="0" xfId="3" applyFont="1" applyBorder="1"/>
    <xf numFmtId="0" fontId="7" fillId="0" borderId="0" xfId="3" applyFont="1" applyBorder="1"/>
    <xf numFmtId="0" fontId="6" fillId="0" borderId="29" xfId="3" applyFont="1" applyBorder="1" applyAlignment="1">
      <alignment horizontal="center"/>
    </xf>
    <xf numFmtId="0" fontId="6" fillId="0" borderId="0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7" fillId="0" borderId="0" xfId="3" applyFont="1" applyBorder="1" applyAlignment="1">
      <alignment horizontal="center"/>
    </xf>
    <xf numFmtId="169" fontId="7" fillId="0" borderId="0" xfId="3" applyNumberFormat="1" applyFont="1" applyBorder="1"/>
    <xf numFmtId="169" fontId="7" fillId="0" borderId="0" xfId="3" applyNumberFormat="1" applyFont="1"/>
    <xf numFmtId="167" fontId="7" fillId="0" borderId="0" xfId="3" applyNumberFormat="1" applyFont="1"/>
    <xf numFmtId="167" fontId="7" fillId="0" borderId="0" xfId="3" applyNumberFormat="1" applyFont="1" applyBorder="1"/>
    <xf numFmtId="0" fontId="6" fillId="0" borderId="30" xfId="3" applyFont="1" applyBorder="1"/>
    <xf numFmtId="169" fontId="6" fillId="0" borderId="30" xfId="3" applyNumberFormat="1" applyFont="1" applyBorder="1"/>
    <xf numFmtId="169" fontId="6" fillId="0" borderId="0" xfId="3" applyNumberFormat="1" applyFont="1" applyBorder="1"/>
    <xf numFmtId="167" fontId="8" fillId="0" borderId="0" xfId="3" applyNumberFormat="1" applyFont="1"/>
    <xf numFmtId="170" fontId="7" fillId="0" borderId="0" xfId="3" applyNumberFormat="1" applyFont="1"/>
    <xf numFmtId="0" fontId="6" fillId="0" borderId="0" xfId="3" applyFont="1" applyFill="1"/>
    <xf numFmtId="0" fontId="7" fillId="0" borderId="0" xfId="3" applyFont="1" applyFill="1"/>
    <xf numFmtId="0" fontId="6" fillId="0" borderId="1" xfId="3" applyFont="1" applyFill="1" applyBorder="1"/>
    <xf numFmtId="0" fontId="7" fillId="0" borderId="1" xfId="3" applyFont="1" applyFill="1" applyBorder="1"/>
    <xf numFmtId="0" fontId="7" fillId="0" borderId="0" xfId="3" applyFont="1" applyAlignment="1">
      <alignment horizontal="center"/>
    </xf>
    <xf numFmtId="0" fontId="6" fillId="0" borderId="30" xfId="3" applyFont="1" applyBorder="1" applyAlignment="1">
      <alignment horizontal="center"/>
    </xf>
    <xf numFmtId="167" fontId="6" fillId="0" borderId="30" xfId="3" applyNumberFormat="1" applyFont="1" applyBorder="1"/>
    <xf numFmtId="166" fontId="6" fillId="0" borderId="0" xfId="14" applyNumberFormat="1" applyFont="1"/>
    <xf numFmtId="0" fontId="4" fillId="2" borderId="13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3" fontId="4" fillId="2" borderId="13" xfId="6" applyFont="1" applyFill="1" applyBorder="1" applyAlignment="1">
      <alignment horizontal="center" vertical="center"/>
    </xf>
    <xf numFmtId="0" fontId="5" fillId="3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43" fontId="4" fillId="0" borderId="4" xfId="6" applyFont="1" applyFill="1" applyBorder="1" applyAlignment="1">
      <alignment horizontal="center" vertical="center" wrapText="1"/>
    </xf>
    <xf numFmtId="43" fontId="4" fillId="0" borderId="4" xfId="6" applyFont="1" applyFill="1" applyBorder="1" applyAlignment="1">
      <alignment horizontal="left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vertical="center" wrapText="1"/>
    </xf>
    <xf numFmtId="43" fontId="4" fillId="0" borderId="13" xfId="6" applyFont="1" applyFill="1" applyBorder="1" applyAlignment="1">
      <alignment horizontal="center" vertical="center"/>
    </xf>
    <xf numFmtId="43" fontId="4" fillId="0" borderId="13" xfId="6" applyFont="1" applyFill="1" applyBorder="1" applyAlignment="1">
      <alignment horizontal="center" vertical="center" wrapText="1"/>
    </xf>
    <xf numFmtId="43" fontId="4" fillId="0" borderId="13" xfId="6" applyFont="1" applyFill="1" applyBorder="1" applyAlignment="1">
      <alignment horizontal="left" vertical="center" wrapText="1"/>
    </xf>
    <xf numFmtId="43" fontId="4" fillId="0" borderId="14" xfId="6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3" fontId="4" fillId="0" borderId="8" xfId="6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5" fillId="0" borderId="10" xfId="4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4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0" fontId="7" fillId="0" borderId="1" xfId="0" applyFont="1" applyBorder="1"/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13" xfId="0" applyFont="1" applyBorder="1" applyAlignment="1"/>
    <xf numFmtId="0" fontId="4" fillId="2" borderId="13" xfId="1" applyFont="1" applyFill="1" applyBorder="1" applyAlignment="1">
      <alignment vertical="center"/>
    </xf>
    <xf numFmtId="164" fontId="9" fillId="0" borderId="0" xfId="0" applyNumberFormat="1" applyFont="1"/>
    <xf numFmtId="0" fontId="5" fillId="3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49" fontId="4" fillId="2" borderId="2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71" fontId="4" fillId="2" borderId="13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71" fontId="4" fillId="2" borderId="13" xfId="0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171" fontId="4" fillId="2" borderId="13" xfId="1" applyNumberFormat="1" applyFont="1" applyFill="1" applyBorder="1" applyAlignment="1">
      <alignment horizontal="center" vertical="center"/>
    </xf>
    <xf numFmtId="171" fontId="4" fillId="2" borderId="13" xfId="2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12" xfId="5" applyNumberFormat="1" applyFont="1" applyFill="1" applyBorder="1" applyAlignment="1" applyProtection="1">
      <alignment horizontal="center" vertical="center"/>
      <protection locked="0"/>
    </xf>
    <xf numFmtId="0" fontId="4" fillId="2" borderId="13" xfId="5" applyFont="1" applyFill="1" applyBorder="1" applyAlignment="1" applyProtection="1">
      <alignment horizontal="center" vertical="center"/>
      <protection locked="0"/>
    </xf>
    <xf numFmtId="171" fontId="4" fillId="2" borderId="13" xfId="5" applyNumberFormat="1" applyFont="1" applyFill="1" applyBorder="1" applyAlignment="1" applyProtection="1">
      <alignment horizontal="center" vertical="center"/>
    </xf>
    <xf numFmtId="49" fontId="4" fillId="2" borderId="22" xfId="1" applyNumberFormat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171" fontId="4" fillId="2" borderId="23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171" fontId="4" fillId="2" borderId="13" xfId="1" applyNumberFormat="1" applyFont="1" applyFill="1" applyBorder="1" applyAlignment="1" applyProtection="1">
      <alignment horizontal="center" vertical="center"/>
      <protection locked="0"/>
    </xf>
    <xf numFmtId="171" fontId="4" fillId="2" borderId="13" xfId="1" applyNumberFormat="1" applyFont="1" applyFill="1" applyBorder="1" applyAlignment="1" applyProtection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168" fontId="9" fillId="0" borderId="26" xfId="0" applyNumberFormat="1" applyFont="1" applyBorder="1"/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4" fillId="2" borderId="13" xfId="5" applyFont="1" applyFill="1" applyBorder="1" applyAlignment="1" applyProtection="1">
      <alignment horizontal="left" vertical="center"/>
      <protection locked="0"/>
    </xf>
    <xf numFmtId="171" fontId="4" fillId="2" borderId="13" xfId="5" applyNumberFormat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43" fontId="11" fillId="0" borderId="1" xfId="6" applyFont="1" applyBorder="1"/>
    <xf numFmtId="43" fontId="11" fillId="0" borderId="0" xfId="6" applyFont="1"/>
    <xf numFmtId="43" fontId="6" fillId="0" borderId="26" xfId="6" applyFont="1" applyBorder="1"/>
    <xf numFmtId="43" fontId="7" fillId="0" borderId="0" xfId="6" applyFont="1"/>
    <xf numFmtId="9" fontId="6" fillId="0" borderId="0" xfId="12" applyFont="1"/>
    <xf numFmtId="43" fontId="6" fillId="0" borderId="0" xfId="6" applyFont="1"/>
    <xf numFmtId="2" fontId="4" fillId="4" borderId="7" xfId="1" applyNumberFormat="1" applyFont="1" applyFill="1" applyBorder="1" applyAlignment="1">
      <alignment horizontal="center" vertical="center"/>
    </xf>
    <xf numFmtId="43" fontId="4" fillId="0" borderId="23" xfId="6" applyFont="1" applyFill="1" applyBorder="1" applyAlignment="1" applyProtection="1">
      <alignment horizontal="center" vertical="center"/>
    </xf>
    <xf numFmtId="43" fontId="4" fillId="0" borderId="23" xfId="6" applyFont="1" applyFill="1" applyBorder="1" applyAlignment="1" applyProtection="1">
      <alignment horizontal="center" vertical="center"/>
      <protection locked="0"/>
    </xf>
    <xf numFmtId="2" fontId="4" fillId="0" borderId="0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6" fillId="0" borderId="27" xfId="3" applyFont="1" applyBorder="1" applyAlignment="1">
      <alignment horizontal="center"/>
    </xf>
    <xf numFmtId="0" fontId="6" fillId="0" borderId="26" xfId="3" applyFont="1" applyBorder="1" applyAlignment="1">
      <alignment horizontal="center"/>
    </xf>
    <xf numFmtId="0" fontId="6" fillId="0" borderId="28" xfId="3" applyFont="1" applyBorder="1" applyAlignment="1">
      <alignment horizontal="center"/>
    </xf>
    <xf numFmtId="2" fontId="4" fillId="0" borderId="0" xfId="1" applyNumberFormat="1" applyFont="1" applyFill="1" applyBorder="1" applyAlignment="1">
      <alignment horizontal="left" vertical="center" wrapText="1"/>
    </xf>
    <xf numFmtId="2" fontId="4" fillId="0" borderId="0" xfId="4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43" fontId="4" fillId="0" borderId="4" xfId="6" applyNumberFormat="1" applyFont="1" applyFill="1" applyBorder="1" applyAlignment="1">
      <alignment horizontal="center" vertical="center"/>
    </xf>
    <xf numFmtId="43" fontId="4" fillId="0" borderId="24" xfId="6" applyFont="1" applyFill="1" applyBorder="1" applyAlignment="1">
      <alignment horizontal="center" vertical="center" wrapText="1"/>
    </xf>
    <xf numFmtId="43" fontId="4" fillId="0" borderId="13" xfId="6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 wrapText="1"/>
    </xf>
    <xf numFmtId="175" fontId="4" fillId="0" borderId="7" xfId="6" applyNumberFormat="1" applyFont="1" applyFill="1" applyBorder="1" applyAlignment="1">
      <alignment horizontal="center" vertical="center"/>
    </xf>
    <xf numFmtId="43" fontId="4" fillId="0" borderId="7" xfId="6" applyFont="1" applyFill="1" applyBorder="1" applyAlignment="1">
      <alignment horizontal="center" vertical="center" wrapText="1"/>
    </xf>
    <xf numFmtId="43" fontId="4" fillId="0" borderId="7" xfId="6" applyFont="1" applyFill="1" applyBorder="1" applyAlignment="1">
      <alignment horizontal="left" vertical="center" wrapText="1"/>
    </xf>
    <xf numFmtId="175" fontId="5" fillId="0" borderId="10" xfId="13" applyNumberFormat="1" applyFont="1" applyFill="1" applyBorder="1" applyAlignment="1">
      <alignment horizontal="center" vertical="center" wrapText="1"/>
    </xf>
    <xf numFmtId="43" fontId="5" fillId="0" borderId="10" xfId="13" applyNumberFormat="1" applyFont="1" applyFill="1" applyBorder="1" applyAlignment="1">
      <alignment horizontal="center" vertical="center" wrapText="1"/>
    </xf>
    <xf numFmtId="43" fontId="5" fillId="0" borderId="10" xfId="13" applyFont="1" applyFill="1" applyBorder="1" applyAlignment="1">
      <alignment horizontal="center" vertical="center" wrapText="1"/>
    </xf>
    <xf numFmtId="43" fontId="5" fillId="0" borderId="11" xfId="13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3" xfId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171" fontId="4" fillId="0" borderId="13" xfId="2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0" fontId="4" fillId="0" borderId="13" xfId="15" applyFont="1" applyFill="1" applyBorder="1" applyAlignment="1">
      <alignment horizontal="center" vertical="center"/>
    </xf>
    <xf numFmtId="2" fontId="7" fillId="0" borderId="13" xfId="16" applyNumberFormat="1" applyFont="1" applyFill="1" applyBorder="1" applyAlignment="1">
      <alignment horizontal="center" vertical="center"/>
    </xf>
    <xf numFmtId="171" fontId="4" fillId="0" borderId="13" xfId="1" applyNumberFormat="1" applyFont="1" applyFill="1" applyBorder="1" applyAlignment="1" applyProtection="1">
      <alignment horizontal="center" vertical="center"/>
    </xf>
    <xf numFmtId="49" fontId="4" fillId="0" borderId="13" xfId="3" applyNumberFormat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171" fontId="4" fillId="0" borderId="13" xfId="3" applyNumberFormat="1" applyFont="1" applyFill="1" applyBorder="1" applyAlignment="1">
      <alignment horizontal="center" vertical="center"/>
    </xf>
    <xf numFmtId="2" fontId="4" fillId="0" borderId="13" xfId="3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49" fontId="4" fillId="0" borderId="13" xfId="5" applyNumberFormat="1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2" fontId="4" fillId="0" borderId="13" xfId="5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7" fillId="0" borderId="13" xfId="2" applyNumberFormat="1" applyFont="1" applyFill="1" applyBorder="1" applyAlignment="1">
      <alignment horizontal="center" vertical="center"/>
    </xf>
    <xf numFmtId="171" fontId="7" fillId="0" borderId="13" xfId="9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1" fontId="4" fillId="0" borderId="13" xfId="2" applyNumberFormat="1" applyFont="1" applyFill="1" applyBorder="1" applyAlignment="1" applyProtection="1">
      <alignment horizontal="center" vertical="center"/>
      <protection locked="0"/>
    </xf>
    <xf numFmtId="2" fontId="4" fillId="0" borderId="13" xfId="1" applyNumberFormat="1" applyFont="1" applyFill="1" applyBorder="1" applyAlignment="1" applyProtection="1">
      <alignment horizontal="center" vertical="center"/>
    </xf>
    <xf numFmtId="171" fontId="4" fillId="0" borderId="13" xfId="1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2" fontId="4" fillId="2" borderId="13" xfId="9" applyNumberFormat="1" applyFont="1" applyFill="1" applyBorder="1" applyAlignment="1">
      <alignment horizontal="center" vertical="center"/>
    </xf>
    <xf numFmtId="171" fontId="4" fillId="2" borderId="23" xfId="1" applyNumberFormat="1" applyFont="1" applyFill="1" applyBorder="1" applyAlignment="1" applyProtection="1">
      <alignment horizontal="center" vertical="center"/>
    </xf>
    <xf numFmtId="16" fontId="4" fillId="2" borderId="12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 applyProtection="1">
      <alignment horizontal="center" vertical="center"/>
    </xf>
    <xf numFmtId="2" fontId="4" fillId="2" borderId="23" xfId="1" applyNumberFormat="1" applyFont="1" applyFill="1" applyBorder="1" applyAlignment="1" applyProtection="1">
      <alignment horizontal="center" vertical="center"/>
    </xf>
    <xf numFmtId="0" fontId="4" fillId="2" borderId="12" xfId="18" applyFont="1" applyFill="1" applyBorder="1" applyAlignment="1">
      <alignment horizontal="center" vertical="center"/>
    </xf>
    <xf numFmtId="171" fontId="7" fillId="2" borderId="13" xfId="19" applyNumberFormat="1" applyFont="1" applyFill="1" applyBorder="1" applyAlignment="1">
      <alignment horizontal="center" vertical="center"/>
    </xf>
    <xf numFmtId="4" fontId="4" fillId="2" borderId="13" xfId="3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77" fontId="4" fillId="2" borderId="13" xfId="2" applyNumberFormat="1" applyFont="1" applyFill="1" applyBorder="1" applyAlignment="1">
      <alignment horizontal="center" vertical="center"/>
    </xf>
    <xf numFmtId="178" fontId="4" fillId="2" borderId="13" xfId="3" applyNumberFormat="1" applyFont="1" applyFill="1" applyBorder="1" applyAlignment="1">
      <alignment horizontal="center" vertical="center"/>
    </xf>
    <xf numFmtId="165" fontId="4" fillId="2" borderId="13" xfId="2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3" xfId="3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vertical="center"/>
      <protection locked="0"/>
    </xf>
    <xf numFmtId="0" fontId="4" fillId="0" borderId="13" xfId="3" applyFont="1" applyFill="1" applyBorder="1" applyAlignment="1">
      <alignment horizontal="left" vertical="center"/>
    </xf>
    <xf numFmtId="0" fontId="4" fillId="0" borderId="13" xfId="5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vertical="center"/>
    </xf>
    <xf numFmtId="0" fontId="7" fillId="0" borderId="13" xfId="0" applyFont="1" applyFill="1" applyBorder="1" applyAlignment="1">
      <alignment vertical="top"/>
    </xf>
    <xf numFmtId="0" fontId="4" fillId="0" borderId="13" xfId="0" applyFont="1" applyFill="1" applyBorder="1" applyAlignment="1" applyProtection="1">
      <alignment vertical="center"/>
      <protection locked="0"/>
    </xf>
    <xf numFmtId="49" fontId="4" fillId="2" borderId="12" xfId="17" applyNumberFormat="1" applyFont="1" applyFill="1" applyBorder="1" applyAlignment="1">
      <alignment horizontal="center" vertical="center"/>
    </xf>
    <xf numFmtId="0" fontId="4" fillId="2" borderId="13" xfId="17" applyFont="1" applyFill="1" applyBorder="1" applyAlignment="1">
      <alignment vertical="center"/>
    </xf>
    <xf numFmtId="0" fontId="4" fillId="2" borderId="13" xfId="17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vertical="center"/>
      <protection locked="0"/>
    </xf>
    <xf numFmtId="43" fontId="7" fillId="0" borderId="0" xfId="0" applyNumberFormat="1" applyFont="1"/>
    <xf numFmtId="43" fontId="4" fillId="2" borderId="15" xfId="6" applyFont="1" applyFill="1" applyBorder="1" applyAlignment="1">
      <alignment horizontal="center" vertical="center"/>
    </xf>
    <xf numFmtId="43" fontId="4" fillId="2" borderId="23" xfId="6" applyFont="1" applyFill="1" applyBorder="1" applyAlignment="1" applyProtection="1">
      <alignment horizontal="center" vertical="center"/>
    </xf>
  </cellXfs>
  <cellStyles count="20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10 2" xfId="18"/>
    <cellStyle name="Normal 2" xfId="1"/>
    <cellStyle name="Normal 2 3" xfId="10"/>
    <cellStyle name="Normal 3 2" xfId="3"/>
    <cellStyle name="Normal 4" xfId="17"/>
    <cellStyle name="Normal 5" xfId="5"/>
    <cellStyle name="Normal 8" xfId="8"/>
    <cellStyle name="Normal_gare wyalsadfenigagarini 2 2" xfId="19"/>
    <cellStyle name="Normal_gare wyalsadfenigagarini_SAN2008=IIkv" xfId="15"/>
    <cellStyle name="Percent" xfId="12" builtinId="5"/>
    <cellStyle name="Обычный 2" xfId="11"/>
    <cellStyle name="Обычный_Лист1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workbookViewId="0">
      <selection activeCell="B1" sqref="B1"/>
    </sheetView>
  </sheetViews>
  <sheetFormatPr defaultColWidth="9.21875" defaultRowHeight="15" x14ac:dyDescent="0.35"/>
  <cols>
    <col min="1" max="1" width="1.44140625" style="24" customWidth="1"/>
    <col min="2" max="2" width="7" style="24" bestFit="1" customWidth="1"/>
    <col min="3" max="3" width="72.5546875" style="24" bestFit="1" customWidth="1"/>
    <col min="4" max="4" width="2" style="24" customWidth="1"/>
    <col min="5" max="5" width="28" style="24" bestFit="1" customWidth="1"/>
    <col min="6" max="6" width="1.77734375" style="24" customWidth="1"/>
    <col min="7" max="7" width="13.77734375" style="24" customWidth="1"/>
    <col min="8" max="8" width="20.5546875" style="24" customWidth="1"/>
    <col min="9" max="9" width="25.44140625" style="24" customWidth="1"/>
    <col min="10" max="10" width="24.44140625" style="24" customWidth="1"/>
    <col min="11" max="11" width="15.21875" style="24" customWidth="1"/>
    <col min="12" max="16384" width="9.21875" style="24"/>
  </cols>
  <sheetData>
    <row r="1" spans="1:11" x14ac:dyDescent="0.35">
      <c r="A1" s="23"/>
      <c r="B1" s="86" t="s">
        <v>177</v>
      </c>
    </row>
    <row r="2" spans="1:11" x14ac:dyDescent="0.35">
      <c r="A2" s="23"/>
      <c r="B2" s="25" t="s">
        <v>167</v>
      </c>
    </row>
    <row r="3" spans="1:11" x14ac:dyDescent="0.35">
      <c r="A3" s="23"/>
      <c r="B3" s="25" t="s">
        <v>168</v>
      </c>
    </row>
    <row r="4" spans="1:11" ht="15.6" thickBot="1" x14ac:dyDescent="0.4">
      <c r="A4" s="26"/>
      <c r="B4" s="26" t="s">
        <v>132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ht="15.6" thickBot="1" x14ac:dyDescent="0.4">
      <c r="A5" s="28"/>
      <c r="B5" s="28"/>
      <c r="C5" s="29"/>
      <c r="D5" s="29"/>
      <c r="E5" s="29"/>
      <c r="F5" s="29"/>
      <c r="G5" s="29"/>
      <c r="H5" s="29"/>
      <c r="I5" s="29"/>
      <c r="J5" s="29"/>
      <c r="K5" s="29"/>
    </row>
    <row r="6" spans="1:11" ht="15.6" thickBot="1" x14ac:dyDescent="0.4">
      <c r="A6" s="28"/>
      <c r="B6" s="28"/>
      <c r="C6" s="30" t="s">
        <v>110</v>
      </c>
      <c r="D6" s="29"/>
      <c r="E6" s="30" t="s">
        <v>175</v>
      </c>
      <c r="F6" s="29"/>
      <c r="G6" s="153" t="s">
        <v>112</v>
      </c>
      <c r="H6" s="154"/>
      <c r="I6" s="154"/>
      <c r="J6" s="154"/>
      <c r="K6" s="155"/>
    </row>
    <row r="7" spans="1:11" s="36" customFormat="1" ht="30.6" thickBot="1" x14ac:dyDescent="0.35">
      <c r="A7" s="31"/>
      <c r="B7" s="32" t="s">
        <v>0</v>
      </c>
      <c r="C7" s="32" t="s">
        <v>113</v>
      </c>
      <c r="D7" s="34"/>
      <c r="E7" s="33" t="s">
        <v>114</v>
      </c>
      <c r="F7" s="35"/>
      <c r="G7" s="33" t="s">
        <v>115</v>
      </c>
      <c r="H7" s="33" t="s">
        <v>116</v>
      </c>
      <c r="I7" s="33" t="s">
        <v>117</v>
      </c>
      <c r="J7" s="33" t="s">
        <v>118</v>
      </c>
      <c r="K7" s="33" t="s">
        <v>114</v>
      </c>
    </row>
    <row r="8" spans="1:11" x14ac:dyDescent="0.35">
      <c r="A8" s="28"/>
      <c r="B8" s="37">
        <v>1</v>
      </c>
      <c r="C8" s="29" t="s">
        <v>119</v>
      </c>
      <c r="D8" s="38"/>
      <c r="E8" s="38">
        <f>'კრებსითი ხარჯთაღრიცხვა'!F223</f>
        <v>86185.859086323253</v>
      </c>
      <c r="F8" s="38"/>
      <c r="G8" s="38">
        <f>SUMIFS('კრებსითი ხარჯთაღრიცხვა'!F:F,'კრებსითი ხარჯთაღრიცხვა'!R:R,შეჯამება!$C$6)</f>
        <v>0</v>
      </c>
      <c r="H8" s="38">
        <v>0</v>
      </c>
      <c r="I8" s="38">
        <v>0</v>
      </c>
      <c r="J8" s="38">
        <f>I8+H8</f>
        <v>0</v>
      </c>
      <c r="K8" s="38">
        <f>J8+G8</f>
        <v>0</v>
      </c>
    </row>
    <row r="9" spans="1:11" x14ac:dyDescent="0.35">
      <c r="A9" s="28"/>
      <c r="B9" s="37">
        <v>2</v>
      </c>
      <c r="C9" s="29" t="s">
        <v>109</v>
      </c>
      <c r="D9" s="38"/>
      <c r="E9" s="38">
        <v>0</v>
      </c>
      <c r="F9" s="38"/>
      <c r="G9" s="38">
        <v>0</v>
      </c>
      <c r="H9" s="38">
        <f>SUMIFS('კრებსითი ხარჯთაღრიცხვა'!F:F,'კრებსითი ხარჯთაღრიცხვა'!R:R,შეჯამება!$C$9)</f>
        <v>164.62730592542374</v>
      </c>
      <c r="I9" s="38">
        <v>0</v>
      </c>
      <c r="J9" s="38">
        <f>I9+H9</f>
        <v>164.62730592542374</v>
      </c>
      <c r="K9" s="38">
        <f t="shared" ref="K9:K14" si="0">J9+G9</f>
        <v>164.62730592542374</v>
      </c>
    </row>
    <row r="10" spans="1:11" x14ac:dyDescent="0.35">
      <c r="A10" s="28"/>
      <c r="B10" s="37">
        <v>3</v>
      </c>
      <c r="C10" s="29" t="s">
        <v>108</v>
      </c>
      <c r="D10" s="38"/>
      <c r="E10" s="38">
        <v>0</v>
      </c>
      <c r="F10" s="38"/>
      <c r="G10" s="38">
        <v>0</v>
      </c>
      <c r="H10" s="39">
        <v>0</v>
      </c>
      <c r="I10" s="38">
        <f>SUMIFS('კრებსითი ხარჯთაღრიცხვა'!F:F,'კრებსითი ხარჯთაღრიცხვა'!R:R,შეჯამება!$C$10)</f>
        <v>86021.231780397837</v>
      </c>
      <c r="J10" s="38">
        <f>I10+H10</f>
        <v>86021.231780397837</v>
      </c>
      <c r="K10" s="38">
        <f>J10+G10</f>
        <v>86021.231780397837</v>
      </c>
    </row>
    <row r="11" spans="1:11" x14ac:dyDescent="0.35">
      <c r="A11" s="28"/>
      <c r="B11" s="37">
        <v>6</v>
      </c>
      <c r="C11" s="29" t="s">
        <v>120</v>
      </c>
      <c r="D11" s="38"/>
      <c r="E11" s="38">
        <f>'კრებსითი ხარჯთაღრიცხვა'!F224</f>
        <v>7351.0552188316169</v>
      </c>
      <c r="F11" s="38"/>
      <c r="G11" s="38">
        <v>0</v>
      </c>
      <c r="H11" s="38">
        <f>SUMIFS('კრებსითი ხარჯთაღრიცხვა'!J:J,'კრებსითი ხარჯთაღრიცხვა'!R:R,შეჯამება!$C$9)+SUMIFS('კრებსითი ხარჯთაღრიცხვა'!J:J,'კრებსითი ხარჯთაღრიცხვა'!R:R,შეჯამება!$C$6)</f>
        <v>16.462730592542375</v>
      </c>
      <c r="I11" s="38">
        <f>SUMIFS('კრებსითი ხარჯთაღრიცხვა'!J:J,'კრებსითი ხარჯთაღრიცხვა'!R:R,შეჯამება!$C$10)</f>
        <v>7334.5924882390709</v>
      </c>
      <c r="J11" s="38">
        <f t="shared" ref="J11:J17" si="1">I11+H11</f>
        <v>7351.0552188316133</v>
      </c>
      <c r="K11" s="38">
        <f>J11+G11</f>
        <v>7351.0552188316133</v>
      </c>
    </row>
    <row r="12" spans="1:11" x14ac:dyDescent="0.35">
      <c r="A12" s="28"/>
      <c r="B12" s="37">
        <v>7</v>
      </c>
      <c r="C12" s="29" t="s">
        <v>121</v>
      </c>
      <c r="D12" s="38"/>
      <c r="E12" s="38">
        <f>'კრებსითი ხარჯთაღრიცხვა'!F225</f>
        <v>0</v>
      </c>
      <c r="F12" s="38"/>
      <c r="G12" s="38">
        <v>0</v>
      </c>
      <c r="H12" s="38">
        <f>SUMIFS('კრებსითი ხარჯთაღრიცხვა'!K:K,'კრებსითი ხარჯთაღრიცხვა'!R:R,შეჯამება!$C$9)</f>
        <v>0</v>
      </c>
      <c r="I12" s="38">
        <f>SUMIFS('კრებსითი ხარჯთაღრიცხვა'!K:K,'კრებსითი ხარჯთაღრიცხვა'!R:R,შეჯამება!$C$10)</f>
        <v>0</v>
      </c>
      <c r="J12" s="38">
        <f t="shared" si="1"/>
        <v>0</v>
      </c>
      <c r="K12" s="38">
        <f t="shared" ref="K12:K13" si="2">J12+G12</f>
        <v>0</v>
      </c>
    </row>
    <row r="13" spans="1:11" x14ac:dyDescent="0.35">
      <c r="A13" s="28"/>
      <c r="B13" s="37">
        <v>8</v>
      </c>
      <c r="C13" s="29" t="s">
        <v>122</v>
      </c>
      <c r="D13" s="38"/>
      <c r="E13" s="38">
        <f>'კრებსითი ხარჯთაღრიცხვა'!F226</f>
        <v>2228.0798775000003</v>
      </c>
      <c r="F13" s="38"/>
      <c r="G13" s="38">
        <v>0</v>
      </c>
      <c r="H13" s="38">
        <f>SUMIFS('კრებსითი ხარჯთაღრიცხვა'!L:L,'კრებსითი ხარჯთაღრიცხვა'!R:R,შეჯამება!$C$9)</f>
        <v>0</v>
      </c>
      <c r="I13" s="38">
        <f>SUMIFS('კრებსითი ხარჯთაღრიცხვა'!L:L,'კრებსითი ხარჯთაღრიცხვა'!R:R,შეჯამება!$C$10)</f>
        <v>2228.0798775000003</v>
      </c>
      <c r="J13" s="38">
        <f t="shared" si="1"/>
        <v>2228.0798775000003</v>
      </c>
      <c r="K13" s="38">
        <f t="shared" si="2"/>
        <v>2228.0798775000003</v>
      </c>
    </row>
    <row r="14" spans="1:11" x14ac:dyDescent="0.35">
      <c r="A14" s="28"/>
      <c r="B14" s="37">
        <v>9</v>
      </c>
      <c r="C14" s="29" t="s">
        <v>123</v>
      </c>
      <c r="D14" s="41"/>
      <c r="E14" s="38">
        <f>'კრებსითი ხარჯთაღრიცხვა'!F228</f>
        <v>7661.1995346123895</v>
      </c>
      <c r="F14" s="38"/>
      <c r="G14" s="38">
        <v>0</v>
      </c>
      <c r="H14" s="38">
        <f>SUMIFS('კრებსითი ხარჯთაღრიცხვა'!M:M,'კრებსითი ხარჯთაღრიცხვა'!R:R,შეჯამება!$C$9)+SUMIFS('კრებსითი ხარჯთაღრიცხვა'!M:M,'კრებსითი ხარჯთაღრიცხვა'!R:R,შეჯამება!C6)</f>
        <v>14.487202921437287</v>
      </c>
      <c r="I14" s="38">
        <f>SUMIFS('კრებსითი ხარჯთაღრიცხვა'!M:M,'კრებსითი ხარჯთაღრიცხვა'!R:R,შეჯამება!$C$10)</f>
        <v>7646.7123316909556</v>
      </c>
      <c r="J14" s="38">
        <f>I14+H14</f>
        <v>7661.1995346123931</v>
      </c>
      <c r="K14" s="38">
        <f t="shared" si="0"/>
        <v>7661.1995346123931</v>
      </c>
    </row>
    <row r="15" spans="1:11" x14ac:dyDescent="0.35">
      <c r="A15" s="28"/>
      <c r="B15" s="37">
        <v>10</v>
      </c>
      <c r="C15" s="29" t="s">
        <v>124</v>
      </c>
      <c r="D15" s="38"/>
      <c r="E15" s="38">
        <f>'კრებსითი ხარჯთაღრიცხვა'!F230</f>
        <v>3102.7858115180179</v>
      </c>
      <c r="F15" s="38"/>
      <c r="G15" s="38">
        <f>SUMIFS('კრებსითი ხარჯთაღრიცხვა'!N:N,'კრებსითი ხარჯთაღრიცხვა'!R:R,შეჯამება!$C$6)</f>
        <v>0</v>
      </c>
      <c r="H15" s="38">
        <f>SUMIFS('კრებსითი ხარჯთაღრიცხვა'!N:N,'კრებსითი ხარჯთაღრიცხვა'!R:R,შეჯამება!$C$9)</f>
        <v>5.8673171831821014</v>
      </c>
      <c r="I15" s="38">
        <f>SUMIFS('კრებსითი ხარჯთაღრიცხვა'!N:N,'კრებსითი ხარჯთაღრიცხვა'!R:R,შეჯამება!$C$10)</f>
        <v>3096.918494334835</v>
      </c>
      <c r="J15" s="38">
        <f>I15+H15</f>
        <v>3102.785811518017</v>
      </c>
      <c r="K15" s="38">
        <f>J15+G15</f>
        <v>3102.785811518017</v>
      </c>
    </row>
    <row r="16" spans="1:11" x14ac:dyDescent="0.35">
      <c r="A16" s="28"/>
      <c r="B16" s="37">
        <v>11</v>
      </c>
      <c r="C16" s="29" t="s">
        <v>133</v>
      </c>
      <c r="D16" s="41"/>
      <c r="E16" s="40">
        <f>'კრებსითი ხარჯთაღრიცხვა'!F232</f>
        <v>513.05144464839998</v>
      </c>
      <c r="F16" s="38"/>
      <c r="G16" s="38">
        <f>SUMIFS('კრებსითი ხარჯთაღრიცხვა'!O:O,'კრებსითი ხარჯთაღრიცხვა'!R:R,შეჯამება!$C$6)</f>
        <v>0</v>
      </c>
      <c r="H16" s="38">
        <f>SUMIFS('კრებსითი ხარჯთაღრიცხვა'!O:O,'კრებსითი ხარჯთაღრიცხვა'!R:R,შეჯამება!$C$9)</f>
        <v>0</v>
      </c>
      <c r="I16" s="38">
        <f>SUMIFS('კრებსითი ხარჯთაღრიცხვა'!O:O,'კრებსითი ხარჯთაღრიცხვა'!R:R,შეჯამება!$C$10)</f>
        <v>513.05144464839998</v>
      </c>
      <c r="J16" s="38">
        <f>I16+H16</f>
        <v>513.05144464839998</v>
      </c>
      <c r="K16" s="38">
        <f>J16+G16</f>
        <v>513.05144464839998</v>
      </c>
    </row>
    <row r="17" spans="1:11" x14ac:dyDescent="0.35">
      <c r="A17" s="28"/>
      <c r="B17" s="37">
        <v>12</v>
      </c>
      <c r="C17" s="29" t="s">
        <v>125</v>
      </c>
      <c r="D17" s="38"/>
      <c r="E17" s="38">
        <f>'კრებსითი ხარჯთაღრიცხვა'!F234</f>
        <v>19267.565575218061</v>
      </c>
      <c r="F17" s="38"/>
      <c r="G17" s="38">
        <f>SUMIFS('კრებსითი ხარჯთაღრიცხვა'!P:P,'კრებსითი ხარჯთაღრიცხვა'!R:R,შეჯამება!$C$6)</f>
        <v>0</v>
      </c>
      <c r="H17" s="38">
        <f>SUMIFS('კრებსითი ხარჯთაღრიცხვა'!P:P,'კრებსითი ხარჯთაღრიცხვა'!R:R,შეჯამება!$C$9)</f>
        <v>36.26002019206539</v>
      </c>
      <c r="I17" s="38">
        <f>SUMIFS('კრებსითი ხარჯთაღრიცხვა'!P:P,'კრებსითი ხარჯთაღრიცხვა'!R:R,შეჯამება!$C$10)</f>
        <v>19231.305555025981</v>
      </c>
      <c r="J17" s="38">
        <f t="shared" si="1"/>
        <v>19267.565575218046</v>
      </c>
      <c r="K17" s="38">
        <f>J17+G17</f>
        <v>19267.565575218046</v>
      </c>
    </row>
    <row r="18" spans="1:11" ht="15.6" thickBot="1" x14ac:dyDescent="0.4">
      <c r="A18" s="28"/>
      <c r="B18" s="42" t="s">
        <v>126</v>
      </c>
      <c r="C18" s="42"/>
      <c r="D18" s="44"/>
      <c r="E18" s="43">
        <f>SUM(E8:E17)</f>
        <v>126309.59654865174</v>
      </c>
      <c r="F18" s="38"/>
      <c r="G18" s="43">
        <f>SUM(G8:G17)</f>
        <v>0</v>
      </c>
      <c r="H18" s="43">
        <f>SUM(H8:H17)</f>
        <v>237.70457681465089</v>
      </c>
      <c r="I18" s="43">
        <f>SUM(I8:I17)</f>
        <v>126071.89197183709</v>
      </c>
      <c r="J18" s="43">
        <f>SUM(J8:J17)</f>
        <v>126309.59654865172</v>
      </c>
      <c r="K18" s="43">
        <f>SUM(K8:K17)</f>
        <v>126309.59654865172</v>
      </c>
    </row>
    <row r="19" spans="1:11" ht="15.6" thickTop="1" x14ac:dyDescent="0.35">
      <c r="E19" s="45">
        <f>E18-'კრებსითი ხარჯთაღრიცხვა'!F235</f>
        <v>0</v>
      </c>
      <c r="G19" s="45">
        <f>SUMIFS('კრებსითი ხარჯთაღრიცხვა'!Q:Q,'კრებსითი ხარჯთაღრიცხვა'!R:R,შეჯამება!C6)-შეჯამება!G18-SUMIFS('კრებსითი ხარჯთაღრიცხვა'!J:J,'კრებსითი ხარჯთაღრიცხვა'!R:R,შეჯამება!C6)-SUMIFS('კრებსითი ხარჯთაღრიცხვა'!M:M,'კრებსითი ხარჯთაღრიცხვა'!R:R,შეჯამება!C6)</f>
        <v>0</v>
      </c>
      <c r="H19" s="45">
        <f>SUMIFS('კრებსითი ხარჯთაღრიცხვა'!Q:Q,'კრებსითი ხარჯთაღრიცხვა'!R:R,შეჯამება!C9)-შეჯამება!H18+SUMIFS('კრებსითი ხარჯთაღრიცხვა'!J:J,'კრებსითი ხარჯთაღრიცხვა'!R:R,შეჯამება!C6)+SUMIFS('კრებსითი ხარჯთაღრიცხვა'!M:M,'კრებსითი ხარჯთაღრიცხვა'!R:R,შეჯამება!C6)</f>
        <v>2.8421709430404007E-14</v>
      </c>
      <c r="I19" s="45">
        <f>SUMIFS('კრებსითი ხარჯთაღრიცხვა'!Q:Q,'კრებსითი ხარჯთაღრიცხვა'!R:R,შეჯამება!C10)-შეჯამება!I18</f>
        <v>0</v>
      </c>
      <c r="K19" s="46"/>
    </row>
    <row r="24" spans="1:11" x14ac:dyDescent="0.35">
      <c r="B24" s="23" t="s">
        <v>171</v>
      </c>
    </row>
    <row r="25" spans="1:11" x14ac:dyDescent="0.35">
      <c r="B25" s="23" t="s">
        <v>172</v>
      </c>
    </row>
    <row r="26" spans="1:11" x14ac:dyDescent="0.35">
      <c r="B26" s="23" t="s">
        <v>173</v>
      </c>
    </row>
    <row r="27" spans="1:11" x14ac:dyDescent="0.35">
      <c r="B27" s="23" t="s">
        <v>174</v>
      </c>
    </row>
  </sheetData>
  <mergeCells count="1">
    <mergeCell ref="G6:K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19"/>
  <sheetViews>
    <sheetView showGridLines="0" zoomScale="80" zoomScaleNormal="80" workbookViewId="0">
      <selection activeCell="C14" sqref="C14"/>
    </sheetView>
  </sheetViews>
  <sheetFormatPr defaultColWidth="9.21875" defaultRowHeight="15" x14ac:dyDescent="0.3"/>
  <cols>
    <col min="1" max="1" width="3.44140625" style="12" customWidth="1"/>
    <col min="2" max="2" width="22.44140625" style="12" customWidth="1"/>
    <col min="3" max="3" width="41.44140625" style="12" customWidth="1"/>
    <col min="4" max="4" width="15.77734375" style="82" customWidth="1"/>
    <col min="5" max="5" width="13.5546875" style="83" customWidth="1"/>
    <col min="6" max="6" width="12" style="84" customWidth="1"/>
    <col min="7" max="7" width="13" style="85" customWidth="1"/>
    <col min="8" max="8" width="16" style="12" customWidth="1"/>
    <col min="9" max="9" width="9.21875" style="12"/>
    <col min="10" max="10" width="11.5546875" style="12" bestFit="1" customWidth="1"/>
    <col min="11" max="16384" width="9.21875" style="12"/>
  </cols>
  <sheetData>
    <row r="1" spans="1:13" s="59" customFormat="1" x14ac:dyDescent="0.3">
      <c r="A1" s="86" t="s">
        <v>177</v>
      </c>
      <c r="B1" s="101"/>
      <c r="C1" s="101"/>
      <c r="D1" s="101"/>
      <c r="E1" s="101"/>
      <c r="F1" s="101"/>
      <c r="G1" s="101"/>
      <c r="H1" s="101"/>
      <c r="I1" s="58"/>
      <c r="J1" s="58"/>
      <c r="K1" s="58"/>
      <c r="L1" s="58"/>
      <c r="M1" s="58"/>
    </row>
    <row r="2" spans="1:13" s="59" customFormat="1" ht="21" customHeight="1" x14ac:dyDescent="0.3">
      <c r="A2" s="101" t="s">
        <v>97</v>
      </c>
      <c r="B2" s="101"/>
      <c r="C2" s="101"/>
      <c r="D2" s="101"/>
      <c r="E2" s="101"/>
      <c r="F2" s="101"/>
      <c r="G2" s="101"/>
      <c r="H2" s="101"/>
      <c r="I2" s="58"/>
      <c r="J2" s="58"/>
      <c r="K2" s="58"/>
      <c r="L2" s="58"/>
      <c r="M2" s="58"/>
    </row>
    <row r="3" spans="1:13" s="59" customFormat="1" ht="15.6" thickBot="1" x14ac:dyDescent="0.35">
      <c r="A3" s="104" t="s">
        <v>176</v>
      </c>
      <c r="B3" s="105"/>
      <c r="C3" s="105"/>
      <c r="D3" s="105"/>
      <c r="E3" s="105"/>
      <c r="F3" s="105"/>
      <c r="G3" s="105"/>
      <c r="H3" s="105"/>
      <c r="I3" s="58"/>
      <c r="J3" s="58"/>
      <c r="K3" s="58"/>
      <c r="L3" s="58"/>
      <c r="M3" s="58"/>
    </row>
    <row r="4" spans="1:13" ht="15.6" thickBot="1" x14ac:dyDescent="0.35">
      <c r="C4" s="102"/>
      <c r="E4" s="103"/>
      <c r="F4" s="103"/>
      <c r="G4" s="103"/>
      <c r="H4" s="103"/>
    </row>
    <row r="5" spans="1:13" ht="21" customHeight="1" x14ac:dyDescent="0.3">
      <c r="A5" s="158" t="s">
        <v>12</v>
      </c>
      <c r="B5" s="161" t="s">
        <v>13</v>
      </c>
      <c r="C5" s="161" t="s">
        <v>14</v>
      </c>
      <c r="D5" s="164" t="s">
        <v>20</v>
      </c>
      <c r="E5" s="165"/>
      <c r="F5" s="165"/>
      <c r="G5" s="165"/>
      <c r="H5" s="166"/>
    </row>
    <row r="6" spans="1:13" ht="23.25" customHeight="1" x14ac:dyDescent="0.3">
      <c r="A6" s="159"/>
      <c r="B6" s="162"/>
      <c r="C6" s="162"/>
      <c r="D6" s="167" t="s">
        <v>15</v>
      </c>
      <c r="E6" s="168" t="s">
        <v>16</v>
      </c>
      <c r="F6" s="167" t="s">
        <v>17</v>
      </c>
      <c r="G6" s="167" t="s">
        <v>18</v>
      </c>
      <c r="H6" s="170" t="s">
        <v>10</v>
      </c>
    </row>
    <row r="7" spans="1:13" ht="43.5" customHeight="1" thickBot="1" x14ac:dyDescent="0.35">
      <c r="A7" s="160"/>
      <c r="B7" s="163"/>
      <c r="C7" s="163"/>
      <c r="D7" s="163"/>
      <c r="E7" s="169"/>
      <c r="F7" s="163"/>
      <c r="G7" s="163"/>
      <c r="H7" s="171"/>
    </row>
    <row r="8" spans="1:13" ht="22.5" customHeight="1" thickBot="1" x14ac:dyDescent="0.35">
      <c r="A8" s="151">
        <v>1</v>
      </c>
      <c r="B8" s="152">
        <v>2</v>
      </c>
      <c r="C8" s="60">
        <v>3</v>
      </c>
      <c r="D8" s="152">
        <v>4</v>
      </c>
      <c r="E8" s="61">
        <v>5</v>
      </c>
      <c r="F8" s="152">
        <v>6</v>
      </c>
      <c r="G8" s="152">
        <v>7</v>
      </c>
      <c r="H8" s="62">
        <v>8</v>
      </c>
    </row>
    <row r="9" spans="1:13" ht="33" customHeight="1" x14ac:dyDescent="0.3">
      <c r="A9" s="182">
        <v>1</v>
      </c>
      <c r="B9" s="63" t="s">
        <v>134</v>
      </c>
      <c r="C9" s="64" t="s">
        <v>178</v>
      </c>
      <c r="D9" s="183">
        <v>78981.581697089816</v>
      </c>
      <c r="E9" s="65"/>
      <c r="F9" s="65"/>
      <c r="G9" s="66"/>
      <c r="H9" s="184">
        <v>78981.581697089816</v>
      </c>
    </row>
    <row r="10" spans="1:13" ht="33.75" customHeight="1" x14ac:dyDescent="0.3">
      <c r="A10" s="182">
        <v>2</v>
      </c>
      <c r="B10" s="67" t="s">
        <v>135</v>
      </c>
      <c r="C10" s="68" t="s">
        <v>179</v>
      </c>
      <c r="D10" s="185"/>
      <c r="E10" s="70">
        <v>4963.9953032518961</v>
      </c>
      <c r="F10" s="70"/>
      <c r="G10" s="71"/>
      <c r="H10" s="72">
        <v>4963.9953032518961</v>
      </c>
    </row>
    <row r="11" spans="1:13" ht="41.25" customHeight="1" x14ac:dyDescent="0.3">
      <c r="A11" s="182">
        <v>3</v>
      </c>
      <c r="B11" s="67" t="s">
        <v>180</v>
      </c>
      <c r="C11" s="68" t="s">
        <v>181</v>
      </c>
      <c r="D11" s="185">
        <v>11159.570200202577</v>
      </c>
      <c r="E11" s="70"/>
      <c r="F11" s="70"/>
      <c r="G11" s="71"/>
      <c r="H11" s="72">
        <v>11159.570200202577</v>
      </c>
    </row>
    <row r="12" spans="1:13" ht="41.25" customHeight="1" thickBot="1" x14ac:dyDescent="0.35">
      <c r="A12" s="182">
        <v>4</v>
      </c>
      <c r="B12" s="73" t="s">
        <v>182</v>
      </c>
      <c r="C12" s="186" t="s">
        <v>183</v>
      </c>
      <c r="D12" s="187"/>
      <c r="E12" s="188">
        <v>31204.449348107439</v>
      </c>
      <c r="F12" s="188"/>
      <c r="G12" s="189"/>
      <c r="H12" s="74">
        <v>31204.449348107439</v>
      </c>
    </row>
    <row r="13" spans="1:13" ht="41.25" customHeight="1" thickBot="1" x14ac:dyDescent="0.35">
      <c r="A13" s="75"/>
      <c r="B13" s="76"/>
      <c r="C13" s="77" t="s">
        <v>72</v>
      </c>
      <c r="D13" s="190">
        <v>90141.151897292395</v>
      </c>
      <c r="E13" s="191">
        <v>36168.444651359336</v>
      </c>
      <c r="F13" s="190"/>
      <c r="G13" s="192"/>
      <c r="H13" s="193">
        <v>126309.59654865172</v>
      </c>
    </row>
    <row r="14" spans="1:13" s="78" customFormat="1" ht="46.5" customHeight="1" x14ac:dyDescent="0.3">
      <c r="C14" s="79"/>
      <c r="D14" s="80"/>
      <c r="E14" s="80"/>
      <c r="F14" s="156"/>
      <c r="G14" s="156"/>
      <c r="H14" s="81"/>
    </row>
    <row r="15" spans="1:13" s="78" customFormat="1" ht="0.75" customHeight="1" x14ac:dyDescent="0.3">
      <c r="C15" s="79"/>
      <c r="D15" s="80"/>
      <c r="E15" s="80"/>
      <c r="F15" s="150"/>
      <c r="G15" s="150"/>
      <c r="H15" s="81"/>
    </row>
    <row r="16" spans="1:13" s="78" customFormat="1" ht="17.25" customHeight="1" x14ac:dyDescent="0.3">
      <c r="C16" s="79"/>
      <c r="D16" s="80"/>
      <c r="E16" s="80"/>
      <c r="F16" s="157"/>
      <c r="G16" s="157"/>
      <c r="H16" s="157"/>
    </row>
    <row r="17" spans="3:8" s="78" customFormat="1" ht="10.5" customHeight="1" x14ac:dyDescent="0.3">
      <c r="C17" s="79"/>
      <c r="D17" s="80"/>
      <c r="E17" s="80"/>
      <c r="F17" s="156"/>
      <c r="G17" s="156"/>
      <c r="H17" s="81"/>
    </row>
    <row r="19" spans="3:8" ht="0.75" customHeight="1" x14ac:dyDescent="0.3"/>
  </sheetData>
  <mergeCells count="12">
    <mergeCell ref="F14:G14"/>
    <mergeCell ref="F16:H16"/>
    <mergeCell ref="F17:G17"/>
    <mergeCell ref="A5:A7"/>
    <mergeCell ref="B5:B7"/>
    <mergeCell ref="C5:C7"/>
    <mergeCell ref="D5:H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showGridLines="0" zoomScale="80" zoomScaleNormal="80" workbookViewId="0">
      <pane xSplit="2" ySplit="6" topLeftCell="E9" activePane="bottomRight" state="frozen"/>
      <selection pane="topRight" activeCell="C1" sqref="C1"/>
      <selection pane="bottomLeft" activeCell="A7" sqref="A7"/>
      <selection pane="bottomRight" activeCell="B29" sqref="B29"/>
    </sheetView>
  </sheetViews>
  <sheetFormatPr defaultColWidth="8.77734375" defaultRowHeight="15" x14ac:dyDescent="0.35"/>
  <cols>
    <col min="1" max="1" width="6" style="87" customWidth="1"/>
    <col min="2" max="2" width="52.44140625" style="87" customWidth="1"/>
    <col min="3" max="3" width="8.5546875" style="87" customWidth="1"/>
    <col min="4" max="4" width="12.5546875" style="87" bestFit="1" customWidth="1"/>
    <col min="5" max="5" width="11.21875" style="87" customWidth="1"/>
    <col min="6" max="6" width="12.21875" style="87" customWidth="1"/>
    <col min="7" max="7" width="2" style="87" customWidth="1"/>
    <col min="8" max="8" width="13.21875" style="87" customWidth="1"/>
    <col min="9" max="9" width="13.5546875" style="87" customWidth="1"/>
    <col min="10" max="12" width="14.21875" style="87" customWidth="1"/>
    <col min="13" max="13" width="12.21875" style="87" customWidth="1"/>
    <col min="14" max="14" width="13" style="87" customWidth="1"/>
    <col min="15" max="15" width="13" style="87" bestFit="1" customWidth="1"/>
    <col min="16" max="17" width="12.21875" style="87" customWidth="1"/>
    <col min="18" max="18" width="31.44140625" style="87" bestFit="1" customWidth="1"/>
    <col min="19" max="16384" width="8.77734375" style="87"/>
  </cols>
  <sheetData>
    <row r="1" spans="1:18" ht="16.05" customHeight="1" x14ac:dyDescent="0.35">
      <c r="A1" s="86"/>
      <c r="B1" s="86"/>
      <c r="C1" s="86"/>
      <c r="D1" s="86"/>
      <c r="E1" s="86"/>
      <c r="F1" s="86"/>
    </row>
    <row r="2" spans="1:18" ht="15.6" thickBot="1" x14ac:dyDescent="0.4">
      <c r="A2" s="104" t="s">
        <v>176</v>
      </c>
      <c r="B2" s="88"/>
      <c r="C2" s="88"/>
      <c r="D2" s="88"/>
      <c r="E2" s="88"/>
      <c r="F2" s="88"/>
      <c r="G2" s="89"/>
      <c r="H2" s="10">
        <f>SUBTOTAL(109,H7:H222)</f>
        <v>0</v>
      </c>
      <c r="I2" s="10">
        <f>SUBTOTAL(109,I7:I222)</f>
        <v>0</v>
      </c>
      <c r="J2" s="10">
        <f>SUBTOTAL(109,J7:J222)</f>
        <v>7351.0552188316133</v>
      </c>
      <c r="K2" s="10">
        <f>SUBTOTAL(109,K7:K222)</f>
        <v>0</v>
      </c>
      <c r="L2" s="10">
        <f>SUBTOTAL(109,L7:L222)</f>
        <v>2228.0798775000003</v>
      </c>
      <c r="M2" s="10">
        <f>SUBTOTAL(109,M7:M222)</f>
        <v>7661.1995346123931</v>
      </c>
      <c r="N2" s="10">
        <f>SUBTOTAL(109,N7:N222)</f>
        <v>3102.7858115180175</v>
      </c>
      <c r="O2" s="10">
        <f>SUBTOTAL(109,O7:O222)</f>
        <v>513.05144464839998</v>
      </c>
      <c r="P2" s="10">
        <f>SUBTOTAL(109,P7:P222)</f>
        <v>19267.565575218046</v>
      </c>
      <c r="Q2" s="10">
        <f>SUBTOTAL(109,Q7:Q222)</f>
        <v>126309.59654865177</v>
      </c>
      <c r="R2" s="10"/>
    </row>
    <row r="3" spans="1:18" ht="15.6" thickBot="1" x14ac:dyDescent="0.4">
      <c r="A3" s="90"/>
      <c r="C3" s="91"/>
      <c r="D3" s="91"/>
      <c r="E3" s="91"/>
      <c r="F3" s="91"/>
      <c r="H3" s="10"/>
      <c r="I3" s="10"/>
      <c r="J3" s="10"/>
      <c r="K3" s="10"/>
      <c r="L3" s="10"/>
      <c r="M3" s="10"/>
      <c r="N3" s="10"/>
      <c r="O3" s="10"/>
      <c r="P3" s="10"/>
      <c r="Q3" s="11"/>
      <c r="R3" s="12"/>
    </row>
    <row r="4" spans="1:18" ht="14.55" customHeight="1" thickBot="1" x14ac:dyDescent="0.4">
      <c r="A4" s="174" t="s">
        <v>0</v>
      </c>
      <c r="B4" s="176" t="s">
        <v>1</v>
      </c>
      <c r="C4" s="176" t="s">
        <v>2</v>
      </c>
      <c r="D4" s="176" t="s">
        <v>95</v>
      </c>
      <c r="E4" s="178" t="s">
        <v>4</v>
      </c>
      <c r="F4" s="172" t="s">
        <v>96</v>
      </c>
      <c r="H4" s="13">
        <v>0.05</v>
      </c>
      <c r="I4" s="13">
        <v>0.1</v>
      </c>
      <c r="J4" s="13">
        <v>0.1</v>
      </c>
      <c r="K4" s="13">
        <v>0.68</v>
      </c>
      <c r="L4" s="13">
        <v>0.75</v>
      </c>
      <c r="M4" s="13">
        <v>0.08</v>
      </c>
      <c r="N4" s="13">
        <v>0.03</v>
      </c>
      <c r="O4" s="13">
        <v>0.02</v>
      </c>
      <c r="P4" s="13">
        <v>0.18</v>
      </c>
      <c r="Q4" s="13"/>
      <c r="R4" s="13"/>
    </row>
    <row r="5" spans="1:18" ht="15" customHeight="1" thickBot="1" x14ac:dyDescent="0.4">
      <c r="A5" s="175"/>
      <c r="B5" s="177"/>
      <c r="C5" s="177"/>
      <c r="D5" s="177"/>
      <c r="E5" s="179"/>
      <c r="F5" s="173"/>
      <c r="H5" s="14" t="s">
        <v>100</v>
      </c>
      <c r="I5" s="14" t="s">
        <v>101</v>
      </c>
      <c r="J5" s="14" t="s">
        <v>102</v>
      </c>
      <c r="K5" s="14" t="s">
        <v>103</v>
      </c>
      <c r="L5" s="14" t="s">
        <v>104</v>
      </c>
      <c r="M5" s="14" t="s">
        <v>105</v>
      </c>
      <c r="N5" s="14" t="s">
        <v>106</v>
      </c>
      <c r="O5" s="14" t="s">
        <v>107</v>
      </c>
      <c r="P5" s="14" t="s">
        <v>94</v>
      </c>
      <c r="Q5" s="15" t="s">
        <v>10</v>
      </c>
      <c r="R5" s="15"/>
    </row>
    <row r="6" spans="1:18" ht="15.6" thickBot="1" x14ac:dyDescent="0.4">
      <c r="A6" s="92">
        <v>1</v>
      </c>
      <c r="B6" s="93">
        <v>2</v>
      </c>
      <c r="C6" s="93">
        <v>3</v>
      </c>
      <c r="D6" s="93">
        <v>4</v>
      </c>
      <c r="E6" s="94">
        <v>5</v>
      </c>
      <c r="F6" s="95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22">
        <v>17</v>
      </c>
    </row>
    <row r="7" spans="1:18" s="97" customFormat="1" x14ac:dyDescent="0.35">
      <c r="A7" s="198"/>
      <c r="B7" s="243" t="s">
        <v>184</v>
      </c>
      <c r="C7" s="199"/>
      <c r="D7" s="199"/>
      <c r="E7" s="199"/>
      <c r="F7" s="200"/>
      <c r="G7" s="107"/>
      <c r="H7" s="17"/>
      <c r="I7" s="17"/>
      <c r="J7" s="17"/>
      <c r="K7" s="17"/>
      <c r="L7" s="17"/>
      <c r="M7" s="17"/>
      <c r="N7" s="17"/>
      <c r="O7" s="17"/>
      <c r="P7" s="17"/>
      <c r="Q7" s="17"/>
      <c r="R7" s="98" t="s">
        <v>108</v>
      </c>
    </row>
    <row r="8" spans="1:18" s="97" customFormat="1" x14ac:dyDescent="0.35">
      <c r="A8" s="204" t="s">
        <v>39</v>
      </c>
      <c r="B8" s="244" t="s">
        <v>185</v>
      </c>
      <c r="C8" s="197" t="s">
        <v>24</v>
      </c>
      <c r="D8" s="201">
        <v>58.56</v>
      </c>
      <c r="E8" s="202">
        <v>3.5509999999999993</v>
      </c>
      <c r="F8" s="202">
        <f>D8*E8</f>
        <v>207.94655999999998</v>
      </c>
      <c r="G8" s="107"/>
      <c r="H8" s="17"/>
      <c r="I8" s="17"/>
      <c r="J8" s="17">
        <f t="shared" ref="J8" si="0">F8*$J$4</f>
        <v>20.794656</v>
      </c>
      <c r="K8" s="17"/>
      <c r="L8" s="17"/>
      <c r="M8" s="17">
        <f t="shared" ref="M8" si="1">(F8+J8+I8+H8+K8+L8)*$M$4</f>
        <v>18.299297279999998</v>
      </c>
      <c r="N8" s="17">
        <f t="shared" ref="N8" si="2">(F8++H8+I8+J8+M8+K8+L8)*$N$4</f>
        <v>7.4112153983999987</v>
      </c>
      <c r="O8" s="17"/>
      <c r="P8" s="17">
        <f t="shared" ref="P8" si="3">(F8+I8+J8+M8+N8+H8+O8+K8+L8)*$P$4</f>
        <v>45.801311162111993</v>
      </c>
      <c r="Q8" s="17">
        <f t="shared" ref="Q8" si="4">SUM(F8:P8)</f>
        <v>300.25303984051197</v>
      </c>
      <c r="R8" s="98" t="s">
        <v>108</v>
      </c>
    </row>
    <row r="9" spans="1:18" s="97" customFormat="1" x14ac:dyDescent="0.35">
      <c r="A9" s="204" t="s">
        <v>36</v>
      </c>
      <c r="B9" s="244" t="s">
        <v>227</v>
      </c>
      <c r="C9" s="197" t="s">
        <v>24</v>
      </c>
      <c r="D9" s="203">
        <v>54</v>
      </c>
      <c r="E9" s="202">
        <v>7.6720000000000006</v>
      </c>
      <c r="F9" s="202">
        <f t="shared" ref="F9:F72" si="5">D9*E9</f>
        <v>414.28800000000001</v>
      </c>
      <c r="G9" s="107"/>
      <c r="H9" s="17"/>
      <c r="I9" s="17"/>
      <c r="J9" s="17">
        <f t="shared" ref="J9:J72" si="6">F9*$J$4</f>
        <v>41.428800000000003</v>
      </c>
      <c r="K9" s="17"/>
      <c r="L9" s="17"/>
      <c r="M9" s="17">
        <f t="shared" ref="M9:M72" si="7">(F9+J9+I9+H9+K9+L9)*$M$4</f>
        <v>36.457344000000006</v>
      </c>
      <c r="N9" s="17">
        <f t="shared" ref="N9:N72" si="8">(F9++H9+I9+J9+M9+K9+L9)*$N$4</f>
        <v>14.765224320000002</v>
      </c>
      <c r="O9" s="17"/>
      <c r="P9" s="17">
        <f t="shared" ref="P9:P72" si="9">(F9+I9+J9+M9+N9+H9+O9+K9+L9)*$P$4</f>
        <v>91.249086297600016</v>
      </c>
      <c r="Q9" s="17">
        <f t="shared" ref="Q9:Q72" si="10">SUM(F9:P9)</f>
        <v>598.18845461760009</v>
      </c>
      <c r="R9" s="98" t="s">
        <v>108</v>
      </c>
    </row>
    <row r="10" spans="1:18" s="97" customFormat="1" x14ac:dyDescent="0.35">
      <c r="A10" s="204" t="s">
        <v>37</v>
      </c>
      <c r="B10" s="244" t="s">
        <v>228</v>
      </c>
      <c r="C10" s="197" t="s">
        <v>24</v>
      </c>
      <c r="D10" s="203">
        <v>41.3</v>
      </c>
      <c r="E10" s="202">
        <v>3.6838000000000002</v>
      </c>
      <c r="F10" s="202">
        <f t="shared" si="5"/>
        <v>152.14094</v>
      </c>
      <c r="G10" s="107"/>
      <c r="H10" s="17"/>
      <c r="I10" s="17"/>
      <c r="J10" s="17">
        <f t="shared" si="6"/>
        <v>15.214094000000001</v>
      </c>
      <c r="K10" s="17"/>
      <c r="L10" s="17"/>
      <c r="M10" s="17">
        <f t="shared" si="7"/>
        <v>13.38840272</v>
      </c>
      <c r="N10" s="17">
        <f t="shared" si="8"/>
        <v>5.422303101599999</v>
      </c>
      <c r="O10" s="17"/>
      <c r="P10" s="17">
        <f t="shared" si="9"/>
        <v>33.50983316788799</v>
      </c>
      <c r="Q10" s="17">
        <f t="shared" si="10"/>
        <v>219.67557298948796</v>
      </c>
      <c r="R10" s="98" t="s">
        <v>108</v>
      </c>
    </row>
    <row r="11" spans="1:18" s="97" customFormat="1" ht="15.6" x14ac:dyDescent="0.35">
      <c r="A11" s="204" t="s">
        <v>76</v>
      </c>
      <c r="B11" s="244" t="s">
        <v>229</v>
      </c>
      <c r="C11" s="197" t="s">
        <v>154</v>
      </c>
      <c r="D11" s="203">
        <v>3.4</v>
      </c>
      <c r="E11" s="202">
        <v>6.2477999999999998</v>
      </c>
      <c r="F11" s="202">
        <f t="shared" si="5"/>
        <v>21.242519999999999</v>
      </c>
      <c r="G11" s="107"/>
      <c r="H11" s="17"/>
      <c r="I11" s="17"/>
      <c r="J11" s="17">
        <f t="shared" si="6"/>
        <v>2.1242519999999998</v>
      </c>
      <c r="K11" s="17"/>
      <c r="L11" s="17"/>
      <c r="M11" s="17">
        <f t="shared" si="7"/>
        <v>1.8693417599999997</v>
      </c>
      <c r="N11" s="17">
        <f t="shared" si="8"/>
        <v>0.75708341279999991</v>
      </c>
      <c r="O11" s="17"/>
      <c r="P11" s="17">
        <f t="shared" si="9"/>
        <v>4.6787754911039992</v>
      </c>
      <c r="Q11" s="17">
        <f t="shared" si="10"/>
        <v>30.671972663903997</v>
      </c>
      <c r="R11" s="98" t="s">
        <v>108</v>
      </c>
    </row>
    <row r="12" spans="1:18" s="97" customFormat="1" x14ac:dyDescent="0.35">
      <c r="A12" s="204" t="s">
        <v>25</v>
      </c>
      <c r="B12" s="245" t="s">
        <v>230</v>
      </c>
      <c r="C12" s="197" t="s">
        <v>24</v>
      </c>
      <c r="D12" s="205">
        <v>4.4000000000000004</v>
      </c>
      <c r="E12" s="202">
        <v>11.612399999999999</v>
      </c>
      <c r="F12" s="202">
        <f t="shared" si="5"/>
        <v>51.094560000000001</v>
      </c>
      <c r="G12" s="107"/>
      <c r="H12" s="17"/>
      <c r="I12" s="17"/>
      <c r="J12" s="17">
        <f t="shared" si="6"/>
        <v>5.1094560000000007</v>
      </c>
      <c r="K12" s="17"/>
      <c r="L12" s="17"/>
      <c r="M12" s="17">
        <f t="shared" si="7"/>
        <v>4.4963212800000001</v>
      </c>
      <c r="N12" s="17">
        <f t="shared" si="8"/>
        <v>1.8210101183999998</v>
      </c>
      <c r="O12" s="17"/>
      <c r="P12" s="17">
        <f t="shared" si="9"/>
        <v>11.253842531711999</v>
      </c>
      <c r="Q12" s="17">
        <f t="shared" si="10"/>
        <v>73.775189930111992</v>
      </c>
      <c r="R12" s="98" t="s">
        <v>108</v>
      </c>
    </row>
    <row r="13" spans="1:18" s="97" customFormat="1" x14ac:dyDescent="0.35">
      <c r="A13" s="204" t="s">
        <v>23</v>
      </c>
      <c r="B13" s="244" t="s">
        <v>186</v>
      </c>
      <c r="C13" s="197" t="s">
        <v>7</v>
      </c>
      <c r="D13" s="203">
        <v>5.0999999999999996</v>
      </c>
      <c r="E13" s="202">
        <v>50.1</v>
      </c>
      <c r="F13" s="202">
        <f t="shared" si="5"/>
        <v>255.51</v>
      </c>
      <c r="G13" s="107"/>
      <c r="H13" s="17"/>
      <c r="I13" s="17"/>
      <c r="J13" s="17">
        <f t="shared" si="6"/>
        <v>25.551000000000002</v>
      </c>
      <c r="K13" s="17"/>
      <c r="L13" s="17"/>
      <c r="M13" s="17">
        <f t="shared" si="7"/>
        <v>22.48488</v>
      </c>
      <c r="N13" s="17">
        <f t="shared" si="8"/>
        <v>9.1063763999999985</v>
      </c>
      <c r="O13" s="17"/>
      <c r="P13" s="17">
        <f t="shared" si="9"/>
        <v>56.27740615199999</v>
      </c>
      <c r="Q13" s="17">
        <f t="shared" si="10"/>
        <v>368.92966255199991</v>
      </c>
      <c r="R13" s="98" t="s">
        <v>108</v>
      </c>
    </row>
    <row r="14" spans="1:18" s="97" customFormat="1" x14ac:dyDescent="0.35">
      <c r="A14" s="204" t="s">
        <v>33</v>
      </c>
      <c r="B14" s="244" t="s">
        <v>187</v>
      </c>
      <c r="C14" s="197" t="s">
        <v>7</v>
      </c>
      <c r="D14" s="201">
        <v>0.22</v>
      </c>
      <c r="E14" s="202">
        <v>36.08</v>
      </c>
      <c r="F14" s="202">
        <f t="shared" si="5"/>
        <v>7.9375999999999998</v>
      </c>
      <c r="G14" s="107"/>
      <c r="H14" s="17"/>
      <c r="I14" s="17"/>
      <c r="J14" s="17">
        <f t="shared" si="6"/>
        <v>0.79376000000000002</v>
      </c>
      <c r="K14" s="17"/>
      <c r="L14" s="17"/>
      <c r="M14" s="17">
        <f t="shared" si="7"/>
        <v>0.69850880000000004</v>
      </c>
      <c r="N14" s="17">
        <f t="shared" si="8"/>
        <v>0.282896064</v>
      </c>
      <c r="O14" s="17"/>
      <c r="P14" s="17">
        <f t="shared" si="9"/>
        <v>1.7482976755199999</v>
      </c>
      <c r="Q14" s="17">
        <f t="shared" si="10"/>
        <v>11.46106253952</v>
      </c>
      <c r="R14" s="98" t="s">
        <v>108</v>
      </c>
    </row>
    <row r="15" spans="1:18" s="97" customFormat="1" x14ac:dyDescent="0.35">
      <c r="A15" s="204" t="s">
        <v>27</v>
      </c>
      <c r="B15" s="244" t="s">
        <v>231</v>
      </c>
      <c r="C15" s="197" t="s">
        <v>7</v>
      </c>
      <c r="D15" s="201">
        <v>1.98</v>
      </c>
      <c r="E15" s="202">
        <v>77.28</v>
      </c>
      <c r="F15" s="202">
        <f t="shared" si="5"/>
        <v>153.01439999999999</v>
      </c>
      <c r="G15" s="107"/>
      <c r="H15" s="17"/>
      <c r="I15" s="17"/>
      <c r="J15" s="17">
        <f t="shared" si="6"/>
        <v>15.301439999999999</v>
      </c>
      <c r="K15" s="17"/>
      <c r="L15" s="17"/>
      <c r="M15" s="17">
        <f t="shared" si="7"/>
        <v>13.4652672</v>
      </c>
      <c r="N15" s="17">
        <f t="shared" si="8"/>
        <v>5.4534332159999988</v>
      </c>
      <c r="O15" s="17"/>
      <c r="P15" s="17">
        <f t="shared" si="9"/>
        <v>33.702217274879999</v>
      </c>
      <c r="Q15" s="17">
        <f t="shared" si="10"/>
        <v>220.93675769087997</v>
      </c>
      <c r="R15" s="98" t="s">
        <v>108</v>
      </c>
    </row>
    <row r="16" spans="1:18" s="97" customFormat="1" ht="15.6" x14ac:dyDescent="0.35">
      <c r="A16" s="204" t="s">
        <v>48</v>
      </c>
      <c r="B16" s="245" t="s">
        <v>232</v>
      </c>
      <c r="C16" s="197" t="s">
        <v>154</v>
      </c>
      <c r="D16" s="205">
        <v>26.4</v>
      </c>
      <c r="E16" s="202">
        <v>3.2356000000000003</v>
      </c>
      <c r="F16" s="202">
        <f t="shared" si="5"/>
        <v>85.419840000000008</v>
      </c>
      <c r="G16" s="107"/>
      <c r="H16" s="17"/>
      <c r="I16" s="17"/>
      <c r="J16" s="17">
        <f t="shared" si="6"/>
        <v>8.5419840000000011</v>
      </c>
      <c r="K16" s="17"/>
      <c r="L16" s="17"/>
      <c r="M16" s="17">
        <f t="shared" si="7"/>
        <v>7.5169459200000004</v>
      </c>
      <c r="N16" s="17">
        <f t="shared" si="8"/>
        <v>3.0443630976000002</v>
      </c>
      <c r="O16" s="17"/>
      <c r="P16" s="17">
        <f t="shared" si="9"/>
        <v>18.814163943168001</v>
      </c>
      <c r="Q16" s="17">
        <f t="shared" si="10"/>
        <v>123.337296960768</v>
      </c>
      <c r="R16" s="98" t="s">
        <v>108</v>
      </c>
    </row>
    <row r="17" spans="1:18" s="97" customFormat="1" x14ac:dyDescent="0.35">
      <c r="A17" s="204" t="s">
        <v>43</v>
      </c>
      <c r="B17" s="245" t="s">
        <v>233</v>
      </c>
      <c r="C17" s="197" t="s">
        <v>24</v>
      </c>
      <c r="D17" s="205">
        <v>90.2</v>
      </c>
      <c r="E17" s="202">
        <v>1.2340000000000002</v>
      </c>
      <c r="F17" s="202">
        <f t="shared" si="5"/>
        <v>111.30680000000002</v>
      </c>
      <c r="G17" s="107"/>
      <c r="H17" s="17"/>
      <c r="I17" s="17"/>
      <c r="J17" s="17">
        <f t="shared" si="6"/>
        <v>11.130680000000003</v>
      </c>
      <c r="K17" s="17"/>
      <c r="L17" s="17"/>
      <c r="M17" s="17">
        <f t="shared" si="7"/>
        <v>9.7949984000000025</v>
      </c>
      <c r="N17" s="17">
        <f t="shared" si="8"/>
        <v>3.9669743520000003</v>
      </c>
      <c r="O17" s="17"/>
      <c r="P17" s="17">
        <f t="shared" si="9"/>
        <v>24.515901495360001</v>
      </c>
      <c r="Q17" s="17">
        <f t="shared" si="10"/>
        <v>160.71535424736001</v>
      </c>
      <c r="R17" s="98" t="s">
        <v>108</v>
      </c>
    </row>
    <row r="18" spans="1:18" s="97" customFormat="1" x14ac:dyDescent="0.35">
      <c r="A18" s="206"/>
      <c r="B18" s="246" t="s">
        <v>234</v>
      </c>
      <c r="C18" s="247" t="s">
        <v>6</v>
      </c>
      <c r="D18" s="207">
        <v>30</v>
      </c>
      <c r="E18" s="202">
        <v>32.940599999999996</v>
      </c>
      <c r="F18" s="202">
        <f t="shared" si="5"/>
        <v>988.21799999999985</v>
      </c>
      <c r="G18" s="107"/>
      <c r="H18" s="17"/>
      <c r="I18" s="17"/>
      <c r="J18" s="17">
        <f t="shared" si="6"/>
        <v>98.821799999999996</v>
      </c>
      <c r="K18" s="17"/>
      <c r="L18" s="17"/>
      <c r="M18" s="17">
        <f t="shared" si="7"/>
        <v>86.963183999999984</v>
      </c>
      <c r="N18" s="17">
        <f t="shared" si="8"/>
        <v>35.220089519999988</v>
      </c>
      <c r="O18" s="17"/>
      <c r="P18" s="17">
        <f t="shared" si="9"/>
        <v>217.66015323359991</v>
      </c>
      <c r="Q18" s="17">
        <f t="shared" si="10"/>
        <v>1426.8832267535995</v>
      </c>
      <c r="R18" s="98" t="s">
        <v>108</v>
      </c>
    </row>
    <row r="19" spans="1:18" s="97" customFormat="1" ht="15.6" x14ac:dyDescent="0.35">
      <c r="A19" s="198" t="s">
        <v>44</v>
      </c>
      <c r="B19" s="248" t="s">
        <v>188</v>
      </c>
      <c r="C19" s="199" t="s">
        <v>153</v>
      </c>
      <c r="D19" s="208">
        <v>1</v>
      </c>
      <c r="E19" s="202">
        <v>19.734000000000002</v>
      </c>
      <c r="F19" s="202">
        <f t="shared" si="5"/>
        <v>19.734000000000002</v>
      </c>
      <c r="G19" s="107"/>
      <c r="H19" s="17"/>
      <c r="I19" s="17"/>
      <c r="J19" s="17">
        <f t="shared" si="6"/>
        <v>1.9734000000000003</v>
      </c>
      <c r="K19" s="17"/>
      <c r="L19" s="17"/>
      <c r="M19" s="17">
        <f t="shared" si="7"/>
        <v>1.7365920000000004</v>
      </c>
      <c r="N19" s="17">
        <f t="shared" si="8"/>
        <v>0.70331976000000007</v>
      </c>
      <c r="O19" s="17"/>
      <c r="P19" s="17">
        <f t="shared" si="9"/>
        <v>4.3465161168000011</v>
      </c>
      <c r="Q19" s="17">
        <f t="shared" si="10"/>
        <v>28.493827876800005</v>
      </c>
      <c r="R19" s="98" t="s">
        <v>108</v>
      </c>
    </row>
    <row r="20" spans="1:18" s="97" customFormat="1" ht="15.6" x14ac:dyDescent="0.35">
      <c r="A20" s="198" t="s">
        <v>40</v>
      </c>
      <c r="B20" s="248" t="s">
        <v>235</v>
      </c>
      <c r="C20" s="199" t="s">
        <v>153</v>
      </c>
      <c r="D20" s="208">
        <v>1</v>
      </c>
      <c r="E20" s="202">
        <v>7.9859999999999998</v>
      </c>
      <c r="F20" s="202">
        <f t="shared" si="5"/>
        <v>7.9859999999999998</v>
      </c>
      <c r="G20" s="107"/>
      <c r="H20" s="17"/>
      <c r="I20" s="17"/>
      <c r="J20" s="17">
        <f t="shared" si="6"/>
        <v>0.79859999999999998</v>
      </c>
      <c r="K20" s="17"/>
      <c r="L20" s="17"/>
      <c r="M20" s="17">
        <f t="shared" si="7"/>
        <v>0.70276799999999995</v>
      </c>
      <c r="N20" s="17">
        <f t="shared" si="8"/>
        <v>0.28462103999999999</v>
      </c>
      <c r="O20" s="17"/>
      <c r="P20" s="17">
        <f t="shared" si="9"/>
        <v>1.7589580271999998</v>
      </c>
      <c r="Q20" s="17">
        <f t="shared" si="10"/>
        <v>11.5309470672</v>
      </c>
      <c r="R20" s="98" t="s">
        <v>108</v>
      </c>
    </row>
    <row r="21" spans="1:18" s="97" customFormat="1" ht="15.6" x14ac:dyDescent="0.35">
      <c r="A21" s="209" t="s">
        <v>28</v>
      </c>
      <c r="B21" s="249" t="s">
        <v>236</v>
      </c>
      <c r="C21" s="210" t="s">
        <v>153</v>
      </c>
      <c r="D21" s="211">
        <v>0.4</v>
      </c>
      <c r="E21" s="202">
        <v>216.43512175000001</v>
      </c>
      <c r="F21" s="202">
        <f t="shared" si="5"/>
        <v>86.574048700000006</v>
      </c>
      <c r="G21" s="107"/>
      <c r="H21" s="17"/>
      <c r="I21" s="17"/>
      <c r="J21" s="17">
        <f t="shared" si="6"/>
        <v>8.6574048700000006</v>
      </c>
      <c r="K21" s="17"/>
      <c r="L21" s="17"/>
      <c r="M21" s="17">
        <f t="shared" si="7"/>
        <v>7.618516285600001</v>
      </c>
      <c r="N21" s="17">
        <f t="shared" si="8"/>
        <v>3.0854990956680002</v>
      </c>
      <c r="O21" s="17"/>
      <c r="P21" s="17">
        <f t="shared" si="9"/>
        <v>19.068384411228241</v>
      </c>
      <c r="Q21" s="17">
        <f t="shared" si="10"/>
        <v>125.00385336249624</v>
      </c>
      <c r="R21" s="98" t="s">
        <v>108</v>
      </c>
    </row>
    <row r="22" spans="1:18" s="97" customFormat="1" ht="15.6" x14ac:dyDescent="0.35">
      <c r="A22" s="209" t="s">
        <v>29</v>
      </c>
      <c r="B22" s="249" t="s">
        <v>237</v>
      </c>
      <c r="C22" s="210" t="s">
        <v>153</v>
      </c>
      <c r="D22" s="212">
        <v>0.41</v>
      </c>
      <c r="E22" s="202">
        <v>216.43512174999998</v>
      </c>
      <c r="F22" s="202">
        <f t="shared" si="5"/>
        <v>88.73839991749999</v>
      </c>
      <c r="G22" s="107"/>
      <c r="H22" s="17"/>
      <c r="I22" s="17"/>
      <c r="J22" s="17">
        <f t="shared" si="6"/>
        <v>8.8738399917499997</v>
      </c>
      <c r="K22" s="17"/>
      <c r="L22" s="17"/>
      <c r="M22" s="17">
        <f t="shared" si="7"/>
        <v>7.8089791927399999</v>
      </c>
      <c r="N22" s="17">
        <f t="shared" si="8"/>
        <v>3.1626365730596997</v>
      </c>
      <c r="O22" s="17"/>
      <c r="P22" s="17">
        <f t="shared" si="9"/>
        <v>19.545094021508945</v>
      </c>
      <c r="Q22" s="17">
        <f t="shared" si="10"/>
        <v>128.12894969655864</v>
      </c>
      <c r="R22" s="98" t="s">
        <v>108</v>
      </c>
    </row>
    <row r="23" spans="1:18" s="97" customFormat="1" x14ac:dyDescent="0.35">
      <c r="A23" s="204" t="s">
        <v>30</v>
      </c>
      <c r="B23" s="244" t="s">
        <v>238</v>
      </c>
      <c r="C23" s="197" t="s">
        <v>6</v>
      </c>
      <c r="D23" s="213">
        <v>3.048E-2</v>
      </c>
      <c r="E23" s="202">
        <v>5454.0458661417333</v>
      </c>
      <c r="F23" s="202">
        <f t="shared" si="5"/>
        <v>166.23931800000003</v>
      </c>
      <c r="G23" s="107"/>
      <c r="H23" s="17"/>
      <c r="I23" s="17"/>
      <c r="J23" s="17">
        <f t="shared" si="6"/>
        <v>16.623931800000005</v>
      </c>
      <c r="K23" s="17"/>
      <c r="L23" s="17"/>
      <c r="M23" s="17">
        <f t="shared" si="7"/>
        <v>14.629059984000003</v>
      </c>
      <c r="N23" s="17">
        <f t="shared" si="8"/>
        <v>5.9247692935200007</v>
      </c>
      <c r="O23" s="17"/>
      <c r="P23" s="17">
        <f t="shared" si="9"/>
        <v>36.615074233953607</v>
      </c>
      <c r="Q23" s="17">
        <f t="shared" si="10"/>
        <v>240.03215331147365</v>
      </c>
      <c r="R23" s="98" t="s">
        <v>108</v>
      </c>
    </row>
    <row r="24" spans="1:18" s="97" customFormat="1" x14ac:dyDescent="0.35">
      <c r="A24" s="197">
        <v>16</v>
      </c>
      <c r="B24" s="245" t="s">
        <v>239</v>
      </c>
      <c r="C24" s="197" t="s">
        <v>6</v>
      </c>
      <c r="D24" s="214">
        <v>0.41443999999999998</v>
      </c>
      <c r="E24" s="202">
        <v>3814.2700461200657</v>
      </c>
      <c r="F24" s="202">
        <f t="shared" si="5"/>
        <v>1580.7860779139999</v>
      </c>
      <c r="G24" s="107"/>
      <c r="H24" s="17"/>
      <c r="I24" s="17"/>
      <c r="J24" s="17">
        <f t="shared" si="6"/>
        <v>158.0786077914</v>
      </c>
      <c r="K24" s="17"/>
      <c r="L24" s="17"/>
      <c r="M24" s="17">
        <f t="shared" si="7"/>
        <v>139.10917485643199</v>
      </c>
      <c r="N24" s="17">
        <f t="shared" si="8"/>
        <v>56.339215816854953</v>
      </c>
      <c r="O24" s="17"/>
      <c r="P24" s="17">
        <f t="shared" si="9"/>
        <v>348.17635374816359</v>
      </c>
      <c r="Q24" s="17">
        <f t="shared" si="10"/>
        <v>2282.4894301268505</v>
      </c>
      <c r="R24" s="98" t="s">
        <v>108</v>
      </c>
    </row>
    <row r="25" spans="1:18" s="97" customFormat="1" x14ac:dyDescent="0.35">
      <c r="A25" s="197">
        <v>17</v>
      </c>
      <c r="B25" s="245" t="s">
        <v>189</v>
      </c>
      <c r="C25" s="197" t="s">
        <v>19</v>
      </c>
      <c r="D25" s="205">
        <v>6</v>
      </c>
      <c r="E25" s="202">
        <v>8.7710399999999993</v>
      </c>
      <c r="F25" s="202">
        <f t="shared" si="5"/>
        <v>52.626239999999996</v>
      </c>
      <c r="G25" s="107"/>
      <c r="H25" s="17"/>
      <c r="I25" s="17"/>
      <c r="J25" s="17">
        <f t="shared" si="6"/>
        <v>5.2626239999999997</v>
      </c>
      <c r="K25" s="17"/>
      <c r="L25" s="17"/>
      <c r="M25" s="17">
        <f t="shared" si="7"/>
        <v>4.6311091199999996</v>
      </c>
      <c r="N25" s="17">
        <f t="shared" si="8"/>
        <v>1.8755991935999998</v>
      </c>
      <c r="O25" s="17"/>
      <c r="P25" s="17">
        <f t="shared" si="9"/>
        <v>11.591203016447999</v>
      </c>
      <c r="Q25" s="17">
        <f t="shared" si="10"/>
        <v>75.986775330048005</v>
      </c>
      <c r="R25" s="98" t="s">
        <v>108</v>
      </c>
    </row>
    <row r="26" spans="1:18" s="97" customFormat="1" ht="15.6" x14ac:dyDescent="0.35">
      <c r="A26" s="215" t="s">
        <v>38</v>
      </c>
      <c r="B26" s="250" t="s">
        <v>240</v>
      </c>
      <c r="C26" s="216" t="s">
        <v>153</v>
      </c>
      <c r="D26" s="217">
        <v>1.98</v>
      </c>
      <c r="E26" s="202">
        <v>549.04795777083348</v>
      </c>
      <c r="F26" s="202">
        <f t="shared" si="5"/>
        <v>1087.1149563862502</v>
      </c>
      <c r="G26" s="107"/>
      <c r="H26" s="17"/>
      <c r="I26" s="17"/>
      <c r="J26" s="17">
        <f t="shared" si="6"/>
        <v>108.71149563862502</v>
      </c>
      <c r="K26" s="17"/>
      <c r="L26" s="17"/>
      <c r="M26" s="17">
        <f t="shared" si="7"/>
        <v>95.666116161990033</v>
      </c>
      <c r="N26" s="17">
        <f t="shared" si="8"/>
        <v>38.744777045605957</v>
      </c>
      <c r="O26" s="17"/>
      <c r="P26" s="17">
        <f t="shared" si="9"/>
        <v>239.44272214184485</v>
      </c>
      <c r="Q26" s="17">
        <f t="shared" si="10"/>
        <v>1569.6800673743162</v>
      </c>
      <c r="R26" s="98" t="s">
        <v>108</v>
      </c>
    </row>
    <row r="27" spans="1:18" s="97" customFormat="1" x14ac:dyDescent="0.35">
      <c r="A27" s="197">
        <v>19</v>
      </c>
      <c r="B27" s="245" t="s">
        <v>241</v>
      </c>
      <c r="C27" s="197" t="s">
        <v>7</v>
      </c>
      <c r="D27" s="218">
        <v>1.19</v>
      </c>
      <c r="E27" s="202">
        <v>495.14165967279416</v>
      </c>
      <c r="F27" s="202">
        <f t="shared" si="5"/>
        <v>589.21857501062505</v>
      </c>
      <c r="G27" s="107"/>
      <c r="H27" s="17"/>
      <c r="I27" s="17"/>
      <c r="J27" s="17">
        <f t="shared" si="6"/>
        <v>58.921857501062505</v>
      </c>
      <c r="K27" s="17"/>
      <c r="L27" s="17"/>
      <c r="M27" s="17">
        <f t="shared" si="7"/>
        <v>51.851234600935008</v>
      </c>
      <c r="N27" s="17">
        <f t="shared" si="8"/>
        <v>20.999750013378673</v>
      </c>
      <c r="O27" s="17"/>
      <c r="P27" s="17">
        <f t="shared" si="9"/>
        <v>129.77845508268021</v>
      </c>
      <c r="Q27" s="17">
        <f t="shared" si="10"/>
        <v>850.76987220868136</v>
      </c>
      <c r="R27" s="98" t="s">
        <v>108</v>
      </c>
    </row>
    <row r="28" spans="1:18" s="97" customFormat="1" ht="15.6" x14ac:dyDescent="0.35">
      <c r="A28" s="204" t="s">
        <v>46</v>
      </c>
      <c r="B28" s="244" t="s">
        <v>242</v>
      </c>
      <c r="C28" s="197" t="s">
        <v>154</v>
      </c>
      <c r="D28" s="203">
        <v>80</v>
      </c>
      <c r="E28" s="202">
        <v>7.6104050000000001</v>
      </c>
      <c r="F28" s="202">
        <f t="shared" si="5"/>
        <v>608.83240000000001</v>
      </c>
      <c r="G28" s="107"/>
      <c r="H28" s="17"/>
      <c r="I28" s="17"/>
      <c r="J28" s="17">
        <f t="shared" si="6"/>
        <v>60.883240000000001</v>
      </c>
      <c r="K28" s="17"/>
      <c r="L28" s="17"/>
      <c r="M28" s="17">
        <f t="shared" si="7"/>
        <v>53.577251199999999</v>
      </c>
      <c r="N28" s="17">
        <f t="shared" si="8"/>
        <v>21.698786735999999</v>
      </c>
      <c r="O28" s="17"/>
      <c r="P28" s="17">
        <f t="shared" si="9"/>
        <v>134.09850202848</v>
      </c>
      <c r="Q28" s="17">
        <f t="shared" si="10"/>
        <v>879.09017996447994</v>
      </c>
      <c r="R28" s="98" t="s">
        <v>108</v>
      </c>
    </row>
    <row r="29" spans="1:18" s="97" customFormat="1" x14ac:dyDescent="0.35">
      <c r="A29" s="206" t="s">
        <v>57</v>
      </c>
      <c r="B29" s="246" t="s">
        <v>243</v>
      </c>
      <c r="C29" s="247" t="s">
        <v>6</v>
      </c>
      <c r="D29" s="207">
        <v>12.5</v>
      </c>
      <c r="E29" s="202">
        <v>32.940599999999996</v>
      </c>
      <c r="F29" s="202">
        <f t="shared" si="5"/>
        <v>411.75749999999994</v>
      </c>
      <c r="G29" s="107"/>
      <c r="H29" s="17"/>
      <c r="I29" s="17"/>
      <c r="J29" s="17">
        <f t="shared" si="6"/>
        <v>41.175749999999994</v>
      </c>
      <c r="K29" s="17"/>
      <c r="L29" s="17"/>
      <c r="M29" s="17">
        <f t="shared" si="7"/>
        <v>36.234659999999998</v>
      </c>
      <c r="N29" s="17">
        <f t="shared" si="8"/>
        <v>14.675037299999998</v>
      </c>
      <c r="O29" s="17"/>
      <c r="P29" s="17">
        <f t="shared" si="9"/>
        <v>90.691730513999985</v>
      </c>
      <c r="Q29" s="17">
        <f t="shared" si="10"/>
        <v>594.53467781399991</v>
      </c>
      <c r="R29" s="98" t="s">
        <v>108</v>
      </c>
    </row>
    <row r="30" spans="1:18" s="97" customFormat="1" x14ac:dyDescent="0.35">
      <c r="A30" s="198"/>
      <c r="B30" s="243" t="s">
        <v>190</v>
      </c>
      <c r="C30" s="199"/>
      <c r="D30" s="199"/>
      <c r="E30" s="202"/>
      <c r="F30" s="202"/>
      <c r="G30" s="107"/>
      <c r="H30" s="17"/>
      <c r="I30" s="17"/>
      <c r="J30" s="17">
        <f t="shared" si="6"/>
        <v>0</v>
      </c>
      <c r="K30" s="17"/>
      <c r="L30" s="17"/>
      <c r="M30" s="17">
        <f t="shared" si="7"/>
        <v>0</v>
      </c>
      <c r="N30" s="17">
        <f t="shared" si="8"/>
        <v>0</v>
      </c>
      <c r="O30" s="17"/>
      <c r="P30" s="17">
        <f t="shared" si="9"/>
        <v>0</v>
      </c>
      <c r="Q30" s="17">
        <f t="shared" si="10"/>
        <v>0</v>
      </c>
      <c r="R30" s="98" t="s">
        <v>108</v>
      </c>
    </row>
    <row r="31" spans="1:18" s="97" customFormat="1" x14ac:dyDescent="0.35">
      <c r="A31" s="204" t="s">
        <v>42</v>
      </c>
      <c r="B31" s="244" t="s">
        <v>244</v>
      </c>
      <c r="C31" s="197" t="s">
        <v>226</v>
      </c>
      <c r="D31" s="219">
        <v>3.38</v>
      </c>
      <c r="E31" s="202">
        <v>981.01000887573991</v>
      </c>
      <c r="F31" s="202">
        <f t="shared" si="5"/>
        <v>3315.813830000001</v>
      </c>
      <c r="G31" s="107"/>
      <c r="H31" s="17"/>
      <c r="I31" s="17"/>
      <c r="J31" s="17">
        <f t="shared" si="6"/>
        <v>331.58138300000013</v>
      </c>
      <c r="K31" s="17"/>
      <c r="L31" s="17"/>
      <c r="M31" s="17">
        <f t="shared" si="7"/>
        <v>291.79161704000012</v>
      </c>
      <c r="N31" s="17">
        <f t="shared" si="8"/>
        <v>118.17560490120003</v>
      </c>
      <c r="O31" s="17"/>
      <c r="P31" s="17">
        <f t="shared" si="9"/>
        <v>730.32523828941623</v>
      </c>
      <c r="Q31" s="17">
        <f t="shared" si="10"/>
        <v>4787.6876732306173</v>
      </c>
      <c r="R31" s="98" t="s">
        <v>108</v>
      </c>
    </row>
    <row r="32" spans="1:18" s="97" customFormat="1" ht="15.6" x14ac:dyDescent="0.35">
      <c r="A32" s="204" t="s">
        <v>31</v>
      </c>
      <c r="B32" s="244" t="s">
        <v>245</v>
      </c>
      <c r="C32" s="197" t="s">
        <v>154</v>
      </c>
      <c r="D32" s="203">
        <v>137</v>
      </c>
      <c r="E32" s="202">
        <v>20.436759999999996</v>
      </c>
      <c r="F32" s="202">
        <f t="shared" si="5"/>
        <v>2799.8361199999995</v>
      </c>
      <c r="G32" s="107"/>
      <c r="H32" s="17"/>
      <c r="I32" s="17"/>
      <c r="J32" s="17">
        <f t="shared" si="6"/>
        <v>279.98361199999994</v>
      </c>
      <c r="K32" s="17"/>
      <c r="L32" s="17"/>
      <c r="M32" s="17">
        <f t="shared" si="7"/>
        <v>246.38557855999997</v>
      </c>
      <c r="N32" s="17">
        <f t="shared" si="8"/>
        <v>99.786159316799981</v>
      </c>
      <c r="O32" s="17"/>
      <c r="P32" s="17">
        <f t="shared" si="9"/>
        <v>616.67846457782389</v>
      </c>
      <c r="Q32" s="17">
        <f t="shared" si="10"/>
        <v>4042.6699344546232</v>
      </c>
      <c r="R32" s="98" t="s">
        <v>108</v>
      </c>
    </row>
    <row r="33" spans="1:18" s="97" customFormat="1" ht="15.6" x14ac:dyDescent="0.35">
      <c r="A33" s="204" t="s">
        <v>31</v>
      </c>
      <c r="B33" s="244" t="s">
        <v>191</v>
      </c>
      <c r="C33" s="197" t="s">
        <v>154</v>
      </c>
      <c r="D33" s="203">
        <v>200</v>
      </c>
      <c r="E33" s="202">
        <v>9.6718000000000011</v>
      </c>
      <c r="F33" s="202">
        <f t="shared" si="5"/>
        <v>1934.3600000000001</v>
      </c>
      <c r="G33" s="107"/>
      <c r="H33" s="17"/>
      <c r="I33" s="17"/>
      <c r="J33" s="17">
        <f t="shared" si="6"/>
        <v>193.43600000000004</v>
      </c>
      <c r="K33" s="17"/>
      <c r="L33" s="17"/>
      <c r="M33" s="17">
        <f t="shared" si="7"/>
        <v>170.22368000000003</v>
      </c>
      <c r="N33" s="17">
        <f t="shared" si="8"/>
        <v>68.940590400000005</v>
      </c>
      <c r="O33" s="17"/>
      <c r="P33" s="17">
        <f t="shared" si="9"/>
        <v>426.05284867200004</v>
      </c>
      <c r="Q33" s="17">
        <f t="shared" si="10"/>
        <v>2793.0131190720003</v>
      </c>
      <c r="R33" s="98" t="s">
        <v>108</v>
      </c>
    </row>
    <row r="34" spans="1:18" s="97" customFormat="1" x14ac:dyDescent="0.35">
      <c r="A34" s="204" t="s">
        <v>32</v>
      </c>
      <c r="B34" s="244" t="s">
        <v>246</v>
      </c>
      <c r="C34" s="197" t="s">
        <v>19</v>
      </c>
      <c r="D34" s="203">
        <v>1</v>
      </c>
      <c r="E34" s="202">
        <v>63.142200000000003</v>
      </c>
      <c r="F34" s="202">
        <f t="shared" si="5"/>
        <v>63.142200000000003</v>
      </c>
      <c r="G34" s="107"/>
      <c r="H34" s="17"/>
      <c r="I34" s="17"/>
      <c r="J34" s="17">
        <f t="shared" si="6"/>
        <v>6.3142200000000006</v>
      </c>
      <c r="K34" s="17"/>
      <c r="L34" s="17"/>
      <c r="M34" s="17">
        <f t="shared" si="7"/>
        <v>5.5565136000000006</v>
      </c>
      <c r="N34" s="17">
        <f t="shared" si="8"/>
        <v>2.2503880080000003</v>
      </c>
      <c r="O34" s="17"/>
      <c r="P34" s="17">
        <f t="shared" si="9"/>
        <v>13.907397889440002</v>
      </c>
      <c r="Q34" s="17">
        <f t="shared" si="10"/>
        <v>91.170719497440018</v>
      </c>
      <c r="R34" s="98" t="s">
        <v>108</v>
      </c>
    </row>
    <row r="35" spans="1:18" s="97" customFormat="1" ht="15.6" x14ac:dyDescent="0.35">
      <c r="A35" s="204" t="s">
        <v>47</v>
      </c>
      <c r="B35" s="244" t="s">
        <v>192</v>
      </c>
      <c r="C35" s="197" t="s">
        <v>154</v>
      </c>
      <c r="D35" s="203">
        <v>40.6</v>
      </c>
      <c r="E35" s="202">
        <v>58.054750000000006</v>
      </c>
      <c r="F35" s="202">
        <f t="shared" si="5"/>
        <v>2357.0228500000003</v>
      </c>
      <c r="G35" s="107"/>
      <c r="H35" s="17"/>
      <c r="I35" s="17"/>
      <c r="J35" s="17">
        <f t="shared" si="6"/>
        <v>235.70228500000005</v>
      </c>
      <c r="K35" s="17"/>
      <c r="L35" s="17"/>
      <c r="M35" s="17">
        <f t="shared" si="7"/>
        <v>207.41801080000002</v>
      </c>
      <c r="N35" s="17">
        <f t="shared" si="8"/>
        <v>84.004294373999997</v>
      </c>
      <c r="O35" s="17"/>
      <c r="P35" s="17">
        <f t="shared" si="9"/>
        <v>519.14653923132005</v>
      </c>
      <c r="Q35" s="17">
        <f t="shared" si="10"/>
        <v>3403.29397940532</v>
      </c>
      <c r="R35" s="98" t="s">
        <v>108</v>
      </c>
    </row>
    <row r="36" spans="1:18" s="97" customFormat="1" x14ac:dyDescent="0.35">
      <c r="A36" s="204" t="s">
        <v>49</v>
      </c>
      <c r="B36" s="245" t="s">
        <v>193</v>
      </c>
      <c r="C36" s="197" t="s">
        <v>194</v>
      </c>
      <c r="D36" s="214">
        <v>0.32147399999999998</v>
      </c>
      <c r="E36" s="202">
        <v>8651.2236495641955</v>
      </c>
      <c r="F36" s="202">
        <f t="shared" si="5"/>
        <v>2781.1434715199998</v>
      </c>
      <c r="G36" s="107"/>
      <c r="H36" s="17"/>
      <c r="I36" s="17"/>
      <c r="J36" s="17">
        <f t="shared" si="6"/>
        <v>278.11434715199999</v>
      </c>
      <c r="K36" s="17"/>
      <c r="L36" s="17"/>
      <c r="M36" s="17">
        <f t="shared" si="7"/>
        <v>244.74062549375998</v>
      </c>
      <c r="N36" s="17">
        <f t="shared" si="8"/>
        <v>99.119953324972784</v>
      </c>
      <c r="O36" s="17"/>
      <c r="P36" s="17">
        <f t="shared" si="9"/>
        <v>612.5613115483319</v>
      </c>
      <c r="Q36" s="17">
        <f t="shared" si="10"/>
        <v>4015.6797090390646</v>
      </c>
      <c r="R36" s="98" t="s">
        <v>108</v>
      </c>
    </row>
    <row r="37" spans="1:18" s="97" customFormat="1" ht="15.6" x14ac:dyDescent="0.35">
      <c r="A37" s="204" t="s">
        <v>50</v>
      </c>
      <c r="B37" s="245" t="s">
        <v>247</v>
      </c>
      <c r="C37" s="197" t="s">
        <v>154</v>
      </c>
      <c r="D37" s="205">
        <v>8.6999999999999993</v>
      </c>
      <c r="E37" s="202">
        <v>18.844000000000001</v>
      </c>
      <c r="F37" s="202">
        <f t="shared" si="5"/>
        <v>163.94280000000001</v>
      </c>
      <c r="G37" s="107"/>
      <c r="H37" s="17"/>
      <c r="I37" s="17"/>
      <c r="J37" s="17">
        <f t="shared" si="6"/>
        <v>16.394280000000002</v>
      </c>
      <c r="K37" s="17"/>
      <c r="L37" s="17"/>
      <c r="M37" s="17">
        <f t="shared" si="7"/>
        <v>14.426966400000001</v>
      </c>
      <c r="N37" s="17">
        <f t="shared" si="8"/>
        <v>5.842921392</v>
      </c>
      <c r="O37" s="17"/>
      <c r="P37" s="17">
        <f t="shared" si="9"/>
        <v>36.109254202560003</v>
      </c>
      <c r="Q37" s="17">
        <f t="shared" si="10"/>
        <v>236.71622199456002</v>
      </c>
      <c r="R37" s="98" t="s">
        <v>108</v>
      </c>
    </row>
    <row r="38" spans="1:18" s="97" customFormat="1" ht="15.6" x14ac:dyDescent="0.35">
      <c r="A38" s="204" t="s">
        <v>51</v>
      </c>
      <c r="B38" s="245" t="s">
        <v>195</v>
      </c>
      <c r="C38" s="197" t="s">
        <v>154</v>
      </c>
      <c r="D38" s="205">
        <v>3.5</v>
      </c>
      <c r="E38" s="202">
        <v>41.141800000000003</v>
      </c>
      <c r="F38" s="202">
        <f t="shared" si="5"/>
        <v>143.99630000000002</v>
      </c>
      <c r="G38" s="107"/>
      <c r="H38" s="17"/>
      <c r="I38" s="17"/>
      <c r="J38" s="17">
        <f t="shared" si="6"/>
        <v>14.399630000000002</v>
      </c>
      <c r="K38" s="17"/>
      <c r="L38" s="17"/>
      <c r="M38" s="17">
        <f t="shared" si="7"/>
        <v>12.671674400000002</v>
      </c>
      <c r="N38" s="17">
        <f t="shared" si="8"/>
        <v>5.1320281320000003</v>
      </c>
      <c r="O38" s="17"/>
      <c r="P38" s="17">
        <f t="shared" si="9"/>
        <v>31.715933855759999</v>
      </c>
      <c r="Q38" s="17">
        <f t="shared" si="10"/>
        <v>207.91556638776001</v>
      </c>
      <c r="R38" s="98" t="s">
        <v>108</v>
      </c>
    </row>
    <row r="39" spans="1:18" s="97" customFormat="1" ht="15.6" x14ac:dyDescent="0.35">
      <c r="A39" s="204" t="s">
        <v>52</v>
      </c>
      <c r="B39" s="245" t="s">
        <v>248</v>
      </c>
      <c r="C39" s="197" t="s">
        <v>154</v>
      </c>
      <c r="D39" s="205">
        <v>43.5</v>
      </c>
      <c r="E39" s="202">
        <v>37.639000000000003</v>
      </c>
      <c r="F39" s="202">
        <f t="shared" si="5"/>
        <v>1637.2965000000002</v>
      </c>
      <c r="G39" s="107"/>
      <c r="H39" s="17"/>
      <c r="I39" s="17"/>
      <c r="J39" s="17">
        <f t="shared" si="6"/>
        <v>163.72965000000002</v>
      </c>
      <c r="K39" s="17"/>
      <c r="L39" s="17"/>
      <c r="M39" s="17">
        <f t="shared" si="7"/>
        <v>144.08209200000002</v>
      </c>
      <c r="N39" s="17">
        <f t="shared" si="8"/>
        <v>58.353247260000003</v>
      </c>
      <c r="O39" s="17"/>
      <c r="P39" s="17">
        <f t="shared" si="9"/>
        <v>360.62306806680004</v>
      </c>
      <c r="Q39" s="17">
        <f t="shared" si="10"/>
        <v>2364.0845573268002</v>
      </c>
      <c r="R39" s="98" t="s">
        <v>108</v>
      </c>
    </row>
    <row r="40" spans="1:18" s="97" customFormat="1" ht="15.6" x14ac:dyDescent="0.35">
      <c r="A40" s="204" t="s">
        <v>53</v>
      </c>
      <c r="B40" s="245" t="s">
        <v>249</v>
      </c>
      <c r="C40" s="197" t="s">
        <v>154</v>
      </c>
      <c r="D40" s="205">
        <v>8.6999999999999993</v>
      </c>
      <c r="E40" s="202">
        <v>40.159000000000006</v>
      </c>
      <c r="F40" s="202">
        <f t="shared" si="5"/>
        <v>349.38330000000002</v>
      </c>
      <c r="G40" s="107"/>
      <c r="H40" s="17"/>
      <c r="I40" s="17"/>
      <c r="J40" s="17">
        <f t="shared" si="6"/>
        <v>34.938330000000001</v>
      </c>
      <c r="K40" s="17"/>
      <c r="L40" s="17"/>
      <c r="M40" s="17">
        <f t="shared" si="7"/>
        <v>30.745730400000003</v>
      </c>
      <c r="N40" s="17">
        <f t="shared" si="8"/>
        <v>12.452020812000001</v>
      </c>
      <c r="O40" s="17"/>
      <c r="P40" s="17">
        <f t="shared" si="9"/>
        <v>76.953488618160009</v>
      </c>
      <c r="Q40" s="17">
        <f t="shared" si="10"/>
        <v>504.47286983016005</v>
      </c>
      <c r="R40" s="98" t="s">
        <v>108</v>
      </c>
    </row>
    <row r="41" spans="1:18" s="97" customFormat="1" x14ac:dyDescent="0.35">
      <c r="A41" s="204" t="s">
        <v>54</v>
      </c>
      <c r="B41" s="245" t="s">
        <v>250</v>
      </c>
      <c r="C41" s="197" t="s">
        <v>8</v>
      </c>
      <c r="D41" s="205">
        <v>13.7</v>
      </c>
      <c r="E41" s="202">
        <v>30.51402189781022</v>
      </c>
      <c r="F41" s="202">
        <f t="shared" si="5"/>
        <v>418.0421</v>
      </c>
      <c r="G41" s="107"/>
      <c r="H41" s="17"/>
      <c r="I41" s="17"/>
      <c r="J41" s="17">
        <f t="shared" si="6"/>
        <v>41.804210000000005</v>
      </c>
      <c r="K41" s="17"/>
      <c r="L41" s="17"/>
      <c r="M41" s="17">
        <f t="shared" si="7"/>
        <v>36.7877048</v>
      </c>
      <c r="N41" s="17">
        <f t="shared" si="8"/>
        <v>14.899020444000001</v>
      </c>
      <c r="O41" s="17"/>
      <c r="P41" s="17">
        <f t="shared" si="9"/>
        <v>92.075946343920009</v>
      </c>
      <c r="Q41" s="17">
        <f t="shared" si="10"/>
        <v>603.60898158792008</v>
      </c>
      <c r="R41" s="98" t="s">
        <v>108</v>
      </c>
    </row>
    <row r="42" spans="1:18" s="97" customFormat="1" x14ac:dyDescent="0.35">
      <c r="A42" s="204" t="s">
        <v>60</v>
      </c>
      <c r="B42" s="245" t="s">
        <v>251</v>
      </c>
      <c r="C42" s="197" t="s">
        <v>8</v>
      </c>
      <c r="D42" s="205">
        <v>18.5</v>
      </c>
      <c r="E42" s="202">
        <v>19.509480000000003</v>
      </c>
      <c r="F42" s="202">
        <f t="shared" si="5"/>
        <v>360.92538000000008</v>
      </c>
      <c r="G42" s="107"/>
      <c r="H42" s="17"/>
      <c r="I42" s="17"/>
      <c r="J42" s="17">
        <f t="shared" si="6"/>
        <v>36.092538000000012</v>
      </c>
      <c r="K42" s="17"/>
      <c r="L42" s="17"/>
      <c r="M42" s="17">
        <f t="shared" si="7"/>
        <v>31.761433440000005</v>
      </c>
      <c r="N42" s="17">
        <f t="shared" si="8"/>
        <v>12.863380543200002</v>
      </c>
      <c r="O42" s="17"/>
      <c r="P42" s="17">
        <f t="shared" si="9"/>
        <v>79.495691756976015</v>
      </c>
      <c r="Q42" s="17">
        <f t="shared" si="10"/>
        <v>521.13842374017611</v>
      </c>
      <c r="R42" s="98" t="s">
        <v>108</v>
      </c>
    </row>
    <row r="43" spans="1:18" s="97" customFormat="1" x14ac:dyDescent="0.35">
      <c r="A43" s="206">
        <v>32</v>
      </c>
      <c r="B43" s="246" t="s">
        <v>243</v>
      </c>
      <c r="C43" s="247" t="s">
        <v>6</v>
      </c>
      <c r="D43" s="207">
        <v>10</v>
      </c>
      <c r="E43" s="202">
        <v>32.940599999999996</v>
      </c>
      <c r="F43" s="202">
        <f t="shared" si="5"/>
        <v>329.40599999999995</v>
      </c>
      <c r="G43" s="107"/>
      <c r="H43" s="17"/>
      <c r="I43" s="17"/>
      <c r="J43" s="17">
        <f t="shared" si="6"/>
        <v>32.940599999999996</v>
      </c>
      <c r="K43" s="17"/>
      <c r="L43" s="17"/>
      <c r="M43" s="17">
        <f t="shared" si="7"/>
        <v>28.987727999999997</v>
      </c>
      <c r="N43" s="17">
        <f t="shared" si="8"/>
        <v>11.740029839999998</v>
      </c>
      <c r="O43" s="17"/>
      <c r="P43" s="17">
        <f t="shared" si="9"/>
        <v>72.553384411199985</v>
      </c>
      <c r="Q43" s="17">
        <f t="shared" si="10"/>
        <v>475.62774225119995</v>
      </c>
      <c r="R43" s="98" t="s">
        <v>108</v>
      </c>
    </row>
    <row r="44" spans="1:18" s="97" customFormat="1" x14ac:dyDescent="0.35">
      <c r="A44" s="198"/>
      <c r="B44" s="243" t="s">
        <v>252</v>
      </c>
      <c r="C44" s="199"/>
      <c r="D44" s="199"/>
      <c r="E44" s="202"/>
      <c r="F44" s="202"/>
      <c r="G44" s="107"/>
      <c r="H44" s="17"/>
      <c r="I44" s="17"/>
      <c r="J44" s="17">
        <f t="shared" si="6"/>
        <v>0</v>
      </c>
      <c r="K44" s="17"/>
      <c r="L44" s="17"/>
      <c r="M44" s="17">
        <f t="shared" si="7"/>
        <v>0</v>
      </c>
      <c r="N44" s="17">
        <f t="shared" si="8"/>
        <v>0</v>
      </c>
      <c r="O44" s="17"/>
      <c r="P44" s="17">
        <f t="shared" si="9"/>
        <v>0</v>
      </c>
      <c r="Q44" s="17">
        <f t="shared" si="10"/>
        <v>0</v>
      </c>
      <c r="R44" s="98" t="s">
        <v>108</v>
      </c>
    </row>
    <row r="45" spans="1:18" s="97" customFormat="1" ht="15.6" x14ac:dyDescent="0.35">
      <c r="A45" s="198" t="s">
        <v>61</v>
      </c>
      <c r="B45" s="251" t="s">
        <v>220</v>
      </c>
      <c r="C45" s="199" t="s">
        <v>153</v>
      </c>
      <c r="D45" s="202">
        <v>3.64</v>
      </c>
      <c r="E45" s="202">
        <v>128.13046915000001</v>
      </c>
      <c r="F45" s="202">
        <f t="shared" si="5"/>
        <v>466.39490770600003</v>
      </c>
      <c r="G45" s="107"/>
      <c r="H45" s="17"/>
      <c r="I45" s="17"/>
      <c r="J45" s="17">
        <f t="shared" si="6"/>
        <v>46.639490770600005</v>
      </c>
      <c r="K45" s="17"/>
      <c r="L45" s="17"/>
      <c r="M45" s="17">
        <f t="shared" si="7"/>
        <v>41.042751878128001</v>
      </c>
      <c r="N45" s="17">
        <f t="shared" si="8"/>
        <v>16.622314510641839</v>
      </c>
      <c r="O45" s="17"/>
      <c r="P45" s="17">
        <f t="shared" si="9"/>
        <v>102.72590367576656</v>
      </c>
      <c r="Q45" s="17">
        <f t="shared" si="10"/>
        <v>673.42536854113632</v>
      </c>
      <c r="R45" s="98" t="s">
        <v>108</v>
      </c>
    </row>
    <row r="46" spans="1:18" s="97" customFormat="1" ht="15.6" x14ac:dyDescent="0.35">
      <c r="A46" s="198" t="s">
        <v>56</v>
      </c>
      <c r="B46" s="251" t="s">
        <v>253</v>
      </c>
      <c r="C46" s="199" t="s">
        <v>153</v>
      </c>
      <c r="D46" s="202">
        <v>3.64</v>
      </c>
      <c r="E46" s="202">
        <v>190.02502886659926</v>
      </c>
      <c r="F46" s="202">
        <f t="shared" si="5"/>
        <v>691.69110507442133</v>
      </c>
      <c r="G46" s="107"/>
      <c r="H46" s="17"/>
      <c r="I46" s="17"/>
      <c r="J46" s="17">
        <f t="shared" si="6"/>
        <v>69.169110507442142</v>
      </c>
      <c r="K46" s="17"/>
      <c r="L46" s="17"/>
      <c r="M46" s="17">
        <f t="shared" si="7"/>
        <v>60.868817246549078</v>
      </c>
      <c r="N46" s="17">
        <f t="shared" si="8"/>
        <v>24.651870984852376</v>
      </c>
      <c r="O46" s="17"/>
      <c r="P46" s="17">
        <f t="shared" si="9"/>
        <v>152.34856268638768</v>
      </c>
      <c r="Q46" s="17">
        <f t="shared" si="10"/>
        <v>998.72946649965263</v>
      </c>
      <c r="R46" s="98" t="s">
        <v>108</v>
      </c>
    </row>
    <row r="47" spans="1:18" s="97" customFormat="1" ht="15.6" x14ac:dyDescent="0.35">
      <c r="A47" s="198" t="s">
        <v>63</v>
      </c>
      <c r="B47" s="251" t="s">
        <v>221</v>
      </c>
      <c r="C47" s="199" t="s">
        <v>154</v>
      </c>
      <c r="D47" s="202">
        <v>0.83</v>
      </c>
      <c r="E47" s="202">
        <v>24.805098824999995</v>
      </c>
      <c r="F47" s="202">
        <f t="shared" si="5"/>
        <v>20.588232024749995</v>
      </c>
      <c r="G47" s="107"/>
      <c r="H47" s="17"/>
      <c r="I47" s="17"/>
      <c r="J47" s="17">
        <f t="shared" si="6"/>
        <v>2.0588232024749997</v>
      </c>
      <c r="K47" s="17"/>
      <c r="L47" s="17"/>
      <c r="M47" s="17">
        <f t="shared" si="7"/>
        <v>1.8117644181779997</v>
      </c>
      <c r="N47" s="17">
        <f t="shared" si="8"/>
        <v>0.73376458936208988</v>
      </c>
      <c r="O47" s="17"/>
      <c r="P47" s="17">
        <f t="shared" si="9"/>
        <v>4.5346651622577152</v>
      </c>
      <c r="Q47" s="17">
        <f t="shared" si="10"/>
        <v>29.727249397022803</v>
      </c>
      <c r="R47" s="98" t="s">
        <v>108</v>
      </c>
    </row>
    <row r="48" spans="1:18" s="97" customFormat="1" x14ac:dyDescent="0.35">
      <c r="A48" s="204" t="s">
        <v>64</v>
      </c>
      <c r="B48" s="244" t="s">
        <v>254</v>
      </c>
      <c r="C48" s="197" t="s">
        <v>24</v>
      </c>
      <c r="D48" s="201">
        <v>3.22</v>
      </c>
      <c r="E48" s="202">
        <v>263.85880000000003</v>
      </c>
      <c r="F48" s="202">
        <f t="shared" si="5"/>
        <v>849.62533600000017</v>
      </c>
      <c r="G48" s="107"/>
      <c r="H48" s="17"/>
      <c r="I48" s="17"/>
      <c r="J48" s="17">
        <f t="shared" si="6"/>
        <v>84.962533600000029</v>
      </c>
      <c r="K48" s="17"/>
      <c r="L48" s="17"/>
      <c r="M48" s="17">
        <f t="shared" si="7"/>
        <v>74.767029568000012</v>
      </c>
      <c r="N48" s="17">
        <f t="shared" si="8"/>
        <v>30.280646975040003</v>
      </c>
      <c r="O48" s="17"/>
      <c r="P48" s="17">
        <f t="shared" si="9"/>
        <v>187.13439830574725</v>
      </c>
      <c r="Q48" s="17">
        <f t="shared" si="10"/>
        <v>1226.7699444487876</v>
      </c>
      <c r="R48" s="98" t="s">
        <v>108</v>
      </c>
    </row>
    <row r="49" spans="1:18" s="97" customFormat="1" x14ac:dyDescent="0.35">
      <c r="A49" s="204" t="s">
        <v>65</v>
      </c>
      <c r="B49" s="244" t="s">
        <v>255</v>
      </c>
      <c r="C49" s="197" t="s">
        <v>24</v>
      </c>
      <c r="D49" s="201">
        <v>3.35</v>
      </c>
      <c r="E49" s="202">
        <v>263.85880000000003</v>
      </c>
      <c r="F49" s="202">
        <f t="shared" si="5"/>
        <v>883.92698000000007</v>
      </c>
      <c r="G49" s="107"/>
      <c r="H49" s="17"/>
      <c r="I49" s="17"/>
      <c r="J49" s="17">
        <f t="shared" si="6"/>
        <v>88.39269800000001</v>
      </c>
      <c r="K49" s="17"/>
      <c r="L49" s="17"/>
      <c r="M49" s="17">
        <f t="shared" si="7"/>
        <v>77.785574240000003</v>
      </c>
      <c r="N49" s="17">
        <f t="shared" si="8"/>
        <v>31.503157567199999</v>
      </c>
      <c r="O49" s="17"/>
      <c r="P49" s="17">
        <f t="shared" si="9"/>
        <v>194.68951376529603</v>
      </c>
      <c r="Q49" s="17">
        <f t="shared" si="10"/>
        <v>1276.2979235724961</v>
      </c>
      <c r="R49" s="98" t="s">
        <v>108</v>
      </c>
    </row>
    <row r="50" spans="1:18" s="97" customFormat="1" x14ac:dyDescent="0.35">
      <c r="A50" s="197">
        <v>39</v>
      </c>
      <c r="B50" s="245" t="s">
        <v>256</v>
      </c>
      <c r="C50" s="197" t="s">
        <v>24</v>
      </c>
      <c r="D50" s="218">
        <v>3.24</v>
      </c>
      <c r="E50" s="202">
        <v>263.85879999999997</v>
      </c>
      <c r="F50" s="202">
        <f t="shared" si="5"/>
        <v>854.902512</v>
      </c>
      <c r="G50" s="107"/>
      <c r="H50" s="17"/>
      <c r="I50" s="17"/>
      <c r="J50" s="17">
        <f t="shared" si="6"/>
        <v>85.490251200000003</v>
      </c>
      <c r="K50" s="17"/>
      <c r="L50" s="17"/>
      <c r="M50" s="17">
        <f t="shared" si="7"/>
        <v>75.231421056000002</v>
      </c>
      <c r="N50" s="17">
        <f t="shared" si="8"/>
        <v>30.46872552768</v>
      </c>
      <c r="O50" s="17"/>
      <c r="P50" s="17">
        <f t="shared" si="9"/>
        <v>188.2967237610624</v>
      </c>
      <c r="Q50" s="17">
        <f t="shared" si="10"/>
        <v>1234.3896335447423</v>
      </c>
      <c r="R50" s="98" t="s">
        <v>108</v>
      </c>
    </row>
    <row r="51" spans="1:18" s="97" customFormat="1" x14ac:dyDescent="0.35">
      <c r="A51" s="197">
        <v>40</v>
      </c>
      <c r="B51" s="245" t="s">
        <v>257</v>
      </c>
      <c r="C51" s="197" t="s">
        <v>24</v>
      </c>
      <c r="D51" s="218">
        <v>0.35</v>
      </c>
      <c r="E51" s="202">
        <v>263.85880000000003</v>
      </c>
      <c r="F51" s="202">
        <f t="shared" si="5"/>
        <v>92.350580000000008</v>
      </c>
      <c r="G51" s="107"/>
      <c r="H51" s="17"/>
      <c r="I51" s="17"/>
      <c r="J51" s="17">
        <f t="shared" si="6"/>
        <v>9.2350580000000004</v>
      </c>
      <c r="K51" s="17"/>
      <c r="L51" s="17"/>
      <c r="M51" s="17">
        <f t="shared" si="7"/>
        <v>8.12685104</v>
      </c>
      <c r="N51" s="17">
        <f t="shared" si="8"/>
        <v>3.2913746712000003</v>
      </c>
      <c r="O51" s="17"/>
      <c r="P51" s="17">
        <f t="shared" si="9"/>
        <v>20.340695468016001</v>
      </c>
      <c r="Q51" s="17">
        <f t="shared" si="10"/>
        <v>133.34455917921602</v>
      </c>
      <c r="R51" s="98" t="s">
        <v>108</v>
      </c>
    </row>
    <row r="52" spans="1:18" s="97" customFormat="1" x14ac:dyDescent="0.35">
      <c r="A52" s="197">
        <v>41</v>
      </c>
      <c r="B52" s="245" t="s">
        <v>258</v>
      </c>
      <c r="C52" s="197" t="s">
        <v>24</v>
      </c>
      <c r="D52" s="218">
        <v>3.53</v>
      </c>
      <c r="E52" s="202">
        <v>221.85880000000003</v>
      </c>
      <c r="F52" s="202">
        <f t="shared" si="5"/>
        <v>783.16156400000011</v>
      </c>
      <c r="G52" s="107"/>
      <c r="H52" s="17"/>
      <c r="I52" s="17"/>
      <c r="J52" s="17">
        <f t="shared" si="6"/>
        <v>78.316156400000011</v>
      </c>
      <c r="K52" s="17"/>
      <c r="L52" s="17"/>
      <c r="M52" s="17">
        <f t="shared" si="7"/>
        <v>68.918217632000022</v>
      </c>
      <c r="N52" s="17">
        <f t="shared" si="8"/>
        <v>27.911878140960006</v>
      </c>
      <c r="O52" s="17"/>
      <c r="P52" s="17">
        <f t="shared" si="9"/>
        <v>172.49540691113282</v>
      </c>
      <c r="Q52" s="17">
        <f t="shared" si="10"/>
        <v>1130.8032230840931</v>
      </c>
      <c r="R52" s="98" t="s">
        <v>108</v>
      </c>
    </row>
    <row r="53" spans="1:18" s="97" customFormat="1" x14ac:dyDescent="0.35">
      <c r="A53" s="197">
        <v>42</v>
      </c>
      <c r="B53" s="245" t="s">
        <v>259</v>
      </c>
      <c r="C53" s="197" t="s">
        <v>24</v>
      </c>
      <c r="D53" s="218">
        <v>1.47</v>
      </c>
      <c r="E53" s="202">
        <v>221.8588</v>
      </c>
      <c r="F53" s="202">
        <f t="shared" si="5"/>
        <v>326.13243599999998</v>
      </c>
      <c r="G53" s="107"/>
      <c r="H53" s="17"/>
      <c r="I53" s="17"/>
      <c r="J53" s="17">
        <f t="shared" si="6"/>
        <v>32.613243599999997</v>
      </c>
      <c r="K53" s="17"/>
      <c r="L53" s="17"/>
      <c r="M53" s="17">
        <f t="shared" si="7"/>
        <v>28.699654367999997</v>
      </c>
      <c r="N53" s="17">
        <f t="shared" si="8"/>
        <v>11.623360019039998</v>
      </c>
      <c r="O53" s="17"/>
      <c r="P53" s="17">
        <f t="shared" si="9"/>
        <v>71.832364917667178</v>
      </c>
      <c r="Q53" s="17">
        <f t="shared" si="10"/>
        <v>470.9010589047071</v>
      </c>
      <c r="R53" s="98" t="s">
        <v>108</v>
      </c>
    </row>
    <row r="54" spans="1:18" s="97" customFormat="1" x14ac:dyDescent="0.35">
      <c r="A54" s="206">
        <v>43</v>
      </c>
      <c r="B54" s="246" t="s">
        <v>243</v>
      </c>
      <c r="C54" s="247" t="s">
        <v>6</v>
      </c>
      <c r="D54" s="207">
        <v>20</v>
      </c>
      <c r="E54" s="202">
        <v>32.940599999999996</v>
      </c>
      <c r="F54" s="202">
        <f t="shared" si="5"/>
        <v>658.8119999999999</v>
      </c>
      <c r="G54" s="107"/>
      <c r="H54" s="17"/>
      <c r="I54" s="17"/>
      <c r="J54" s="17">
        <f t="shared" si="6"/>
        <v>65.881199999999993</v>
      </c>
      <c r="K54" s="17"/>
      <c r="L54" s="17"/>
      <c r="M54" s="17">
        <f t="shared" si="7"/>
        <v>57.975455999999994</v>
      </c>
      <c r="N54" s="17">
        <f t="shared" si="8"/>
        <v>23.480059679999997</v>
      </c>
      <c r="O54" s="17"/>
      <c r="P54" s="17">
        <f t="shared" si="9"/>
        <v>145.10676882239997</v>
      </c>
      <c r="Q54" s="17">
        <f t="shared" si="10"/>
        <v>951.2554845023999</v>
      </c>
      <c r="R54" s="98" t="s">
        <v>108</v>
      </c>
    </row>
    <row r="55" spans="1:18" s="97" customFormat="1" x14ac:dyDescent="0.35">
      <c r="A55" s="198"/>
      <c r="B55" s="243" t="s">
        <v>196</v>
      </c>
      <c r="C55" s="199"/>
      <c r="D55" s="199"/>
      <c r="E55" s="202"/>
      <c r="F55" s="202"/>
      <c r="G55" s="107"/>
      <c r="H55" s="17"/>
      <c r="I55" s="17"/>
      <c r="J55" s="17">
        <f t="shared" si="6"/>
        <v>0</v>
      </c>
      <c r="K55" s="17"/>
      <c r="L55" s="17"/>
      <c r="M55" s="17">
        <f t="shared" si="7"/>
        <v>0</v>
      </c>
      <c r="N55" s="17">
        <f t="shared" si="8"/>
        <v>0</v>
      </c>
      <c r="O55" s="17"/>
      <c r="P55" s="17">
        <f t="shared" si="9"/>
        <v>0</v>
      </c>
      <c r="Q55" s="17">
        <f t="shared" si="10"/>
        <v>0</v>
      </c>
      <c r="R55" s="98" t="s">
        <v>108</v>
      </c>
    </row>
    <row r="56" spans="1:18" s="97" customFormat="1" x14ac:dyDescent="0.35">
      <c r="A56" s="198" t="s">
        <v>71</v>
      </c>
      <c r="B56" s="252" t="s">
        <v>260</v>
      </c>
      <c r="C56" s="199" t="s">
        <v>6</v>
      </c>
      <c r="D56" s="199">
        <v>2.4199999999999998E-3</v>
      </c>
      <c r="E56" s="202">
        <v>54023.113758509608</v>
      </c>
      <c r="F56" s="202">
        <f t="shared" si="5"/>
        <v>130.73593529559324</v>
      </c>
      <c r="G56" s="107"/>
      <c r="H56" s="17"/>
      <c r="I56" s="17"/>
      <c r="J56" s="17">
        <f t="shared" si="6"/>
        <v>13.073593529559325</v>
      </c>
      <c r="K56" s="17"/>
      <c r="L56" s="17"/>
      <c r="M56" s="17">
        <f t="shared" si="7"/>
        <v>11.504762306012205</v>
      </c>
      <c r="N56" s="17">
        <f t="shared" si="8"/>
        <v>4.6594287339349432</v>
      </c>
      <c r="O56" s="17"/>
      <c r="P56" s="17">
        <f t="shared" si="9"/>
        <v>28.795269575717946</v>
      </c>
      <c r="Q56" s="17">
        <f t="shared" si="10"/>
        <v>188.76898944081765</v>
      </c>
      <c r="R56" s="98" t="s">
        <v>108</v>
      </c>
    </row>
    <row r="57" spans="1:18" s="97" customFormat="1" x14ac:dyDescent="0.35">
      <c r="A57" s="204" t="s">
        <v>73</v>
      </c>
      <c r="B57" s="245" t="s">
        <v>261</v>
      </c>
      <c r="C57" s="197" t="s">
        <v>24</v>
      </c>
      <c r="D57" s="205">
        <v>0.27</v>
      </c>
      <c r="E57" s="202">
        <v>2.1891800000000003</v>
      </c>
      <c r="F57" s="202">
        <f t="shared" si="5"/>
        <v>0.59107860000000012</v>
      </c>
      <c r="G57" s="107"/>
      <c r="H57" s="17"/>
      <c r="I57" s="17"/>
      <c r="J57" s="17">
        <f t="shared" si="6"/>
        <v>5.9107860000000012E-2</v>
      </c>
      <c r="K57" s="17"/>
      <c r="L57" s="17"/>
      <c r="M57" s="17">
        <f t="shared" si="7"/>
        <v>5.2014916800000012E-2</v>
      </c>
      <c r="N57" s="17">
        <f t="shared" si="8"/>
        <v>2.1066041304000003E-2</v>
      </c>
      <c r="O57" s="17"/>
      <c r="P57" s="17">
        <f t="shared" si="9"/>
        <v>0.13018813525872003</v>
      </c>
      <c r="Q57" s="17">
        <f t="shared" si="10"/>
        <v>0.85345555336272017</v>
      </c>
      <c r="R57" s="98" t="s">
        <v>108</v>
      </c>
    </row>
    <row r="58" spans="1:18" s="97" customFormat="1" ht="15.6" x14ac:dyDescent="0.35">
      <c r="A58" s="204" t="s">
        <v>74</v>
      </c>
      <c r="B58" s="244" t="s">
        <v>197</v>
      </c>
      <c r="C58" s="197" t="s">
        <v>154</v>
      </c>
      <c r="D58" s="201">
        <v>0.27</v>
      </c>
      <c r="E58" s="202">
        <v>5.0202549999999988</v>
      </c>
      <c r="F58" s="202">
        <f t="shared" si="5"/>
        <v>1.3554688499999998</v>
      </c>
      <c r="G58" s="107"/>
      <c r="H58" s="17"/>
      <c r="I58" s="17"/>
      <c r="J58" s="17">
        <f t="shared" si="6"/>
        <v>0.13554688499999998</v>
      </c>
      <c r="K58" s="17"/>
      <c r="L58" s="17"/>
      <c r="M58" s="17">
        <f t="shared" si="7"/>
        <v>0.11928125879999998</v>
      </c>
      <c r="N58" s="17">
        <f t="shared" si="8"/>
        <v>4.830890981399999E-2</v>
      </c>
      <c r="O58" s="17"/>
      <c r="P58" s="17">
        <f t="shared" si="9"/>
        <v>0.29854906265051995</v>
      </c>
      <c r="Q58" s="17">
        <f t="shared" si="10"/>
        <v>1.9571549662645196</v>
      </c>
      <c r="R58" s="98" t="s">
        <v>108</v>
      </c>
    </row>
    <row r="59" spans="1:18" s="97" customFormat="1" x14ac:dyDescent="0.35">
      <c r="A59" s="204" t="s">
        <v>75</v>
      </c>
      <c r="B59" s="245" t="s">
        <v>262</v>
      </c>
      <c r="C59" s="197" t="s">
        <v>6</v>
      </c>
      <c r="D59" s="213">
        <v>3.5200000000000002E-2</v>
      </c>
      <c r="E59" s="202">
        <v>4436.0280000000002</v>
      </c>
      <c r="F59" s="202">
        <f t="shared" si="5"/>
        <v>156.14818560000001</v>
      </c>
      <c r="G59" s="107"/>
      <c r="H59" s="17"/>
      <c r="I59" s="17"/>
      <c r="J59" s="17">
        <f t="shared" si="6"/>
        <v>15.614818560000002</v>
      </c>
      <c r="K59" s="17"/>
      <c r="L59" s="17"/>
      <c r="M59" s="17">
        <f t="shared" si="7"/>
        <v>13.741040332800001</v>
      </c>
      <c r="N59" s="17">
        <f t="shared" si="8"/>
        <v>5.5651213347840001</v>
      </c>
      <c r="O59" s="17"/>
      <c r="P59" s="17">
        <f t="shared" si="9"/>
        <v>34.392449848965121</v>
      </c>
      <c r="Q59" s="17">
        <f t="shared" si="10"/>
        <v>225.46161567654914</v>
      </c>
      <c r="R59" s="98" t="s">
        <v>108</v>
      </c>
    </row>
    <row r="60" spans="1:18" s="97" customFormat="1" x14ac:dyDescent="0.35">
      <c r="A60" s="204" t="s">
        <v>79</v>
      </c>
      <c r="B60" s="245" t="s">
        <v>263</v>
      </c>
      <c r="C60" s="197" t="s">
        <v>6</v>
      </c>
      <c r="D60" s="214">
        <v>6.3467200000000001E-2</v>
      </c>
      <c r="E60" s="202">
        <v>13648.124811402426</v>
      </c>
      <c r="F60" s="202">
        <f t="shared" si="5"/>
        <v>866.20826703023999</v>
      </c>
      <c r="G60" s="107"/>
      <c r="H60" s="17"/>
      <c r="I60" s="17"/>
      <c r="J60" s="17">
        <f t="shared" si="6"/>
        <v>86.620826703024008</v>
      </c>
      <c r="K60" s="17"/>
      <c r="L60" s="17"/>
      <c r="M60" s="17">
        <f t="shared" si="7"/>
        <v>76.226327498661121</v>
      </c>
      <c r="N60" s="17">
        <f t="shared" si="8"/>
        <v>30.871662636957751</v>
      </c>
      <c r="O60" s="17"/>
      <c r="P60" s="17">
        <f t="shared" si="9"/>
        <v>190.78687509639892</v>
      </c>
      <c r="Q60" s="17">
        <f t="shared" si="10"/>
        <v>1250.7139589652818</v>
      </c>
      <c r="R60" s="98" t="s">
        <v>108</v>
      </c>
    </row>
    <row r="61" spans="1:18" s="97" customFormat="1" x14ac:dyDescent="0.35">
      <c r="A61" s="204" t="s">
        <v>80</v>
      </c>
      <c r="B61" s="245" t="s">
        <v>264</v>
      </c>
      <c r="C61" s="197" t="s">
        <v>24</v>
      </c>
      <c r="D61" s="205">
        <v>1.5</v>
      </c>
      <c r="E61" s="202">
        <v>22.631259999999997</v>
      </c>
      <c r="F61" s="202">
        <f t="shared" si="5"/>
        <v>33.946889999999996</v>
      </c>
      <c r="G61" s="107"/>
      <c r="H61" s="17"/>
      <c r="I61" s="17"/>
      <c r="J61" s="17">
        <f t="shared" si="6"/>
        <v>3.3946889999999996</v>
      </c>
      <c r="K61" s="17"/>
      <c r="L61" s="17"/>
      <c r="M61" s="17">
        <f t="shared" si="7"/>
        <v>2.9873263199999998</v>
      </c>
      <c r="N61" s="17">
        <f t="shared" si="8"/>
        <v>1.2098671595999999</v>
      </c>
      <c r="O61" s="17"/>
      <c r="P61" s="17">
        <f t="shared" si="9"/>
        <v>7.4769790463279993</v>
      </c>
      <c r="Q61" s="17">
        <f t="shared" si="10"/>
        <v>49.015751525927996</v>
      </c>
      <c r="R61" s="98" t="s">
        <v>108</v>
      </c>
    </row>
    <row r="62" spans="1:18" s="97" customFormat="1" x14ac:dyDescent="0.35">
      <c r="A62" s="204" t="s">
        <v>81</v>
      </c>
      <c r="B62" s="245" t="s">
        <v>265</v>
      </c>
      <c r="C62" s="197" t="s">
        <v>24</v>
      </c>
      <c r="D62" s="205">
        <v>9.1999999999999993</v>
      </c>
      <c r="E62" s="202">
        <v>1.8933425000000002</v>
      </c>
      <c r="F62" s="202">
        <f t="shared" si="5"/>
        <v>17.418751</v>
      </c>
      <c r="G62" s="107"/>
      <c r="H62" s="17"/>
      <c r="I62" s="17"/>
      <c r="J62" s="17">
        <f t="shared" si="6"/>
        <v>1.7418751000000001</v>
      </c>
      <c r="K62" s="17"/>
      <c r="L62" s="17"/>
      <c r="M62" s="17">
        <f t="shared" si="7"/>
        <v>1.5328500880000002</v>
      </c>
      <c r="N62" s="17">
        <f t="shared" si="8"/>
        <v>0.62080428564000001</v>
      </c>
      <c r="O62" s="17"/>
      <c r="P62" s="17">
        <f t="shared" si="9"/>
        <v>3.8365704852552001</v>
      </c>
      <c r="Q62" s="17">
        <f t="shared" si="10"/>
        <v>25.150850958895202</v>
      </c>
      <c r="R62" s="98" t="s">
        <v>108</v>
      </c>
    </row>
    <row r="63" spans="1:18" s="97" customFormat="1" ht="15.6" x14ac:dyDescent="0.35">
      <c r="A63" s="204" t="s">
        <v>77</v>
      </c>
      <c r="B63" s="244" t="s">
        <v>266</v>
      </c>
      <c r="C63" s="197" t="s">
        <v>154</v>
      </c>
      <c r="D63" s="201">
        <v>3.84</v>
      </c>
      <c r="E63" s="202">
        <v>6.548845</v>
      </c>
      <c r="F63" s="202">
        <f t="shared" si="5"/>
        <v>25.147564799999998</v>
      </c>
      <c r="G63" s="107"/>
      <c r="H63" s="17"/>
      <c r="I63" s="17"/>
      <c r="J63" s="17">
        <f t="shared" si="6"/>
        <v>2.51475648</v>
      </c>
      <c r="K63" s="17"/>
      <c r="L63" s="17"/>
      <c r="M63" s="17">
        <f t="shared" si="7"/>
        <v>2.2129857023999997</v>
      </c>
      <c r="N63" s="17">
        <f t="shared" si="8"/>
        <v>0.89625920947199988</v>
      </c>
      <c r="O63" s="17"/>
      <c r="P63" s="17">
        <f t="shared" si="9"/>
        <v>5.538881914536959</v>
      </c>
      <c r="Q63" s="17">
        <f t="shared" si="10"/>
        <v>36.310448106408955</v>
      </c>
      <c r="R63" s="98" t="s">
        <v>108</v>
      </c>
    </row>
    <row r="64" spans="1:18" s="97" customFormat="1" x14ac:dyDescent="0.35">
      <c r="A64" s="204" t="s">
        <v>82</v>
      </c>
      <c r="B64" s="244" t="s">
        <v>267</v>
      </c>
      <c r="C64" s="197" t="s">
        <v>24</v>
      </c>
      <c r="D64" s="201">
        <v>37.44</v>
      </c>
      <c r="E64" s="202">
        <v>9.3497409170000001</v>
      </c>
      <c r="F64" s="202">
        <f t="shared" si="5"/>
        <v>350.05429993247998</v>
      </c>
      <c r="G64" s="107"/>
      <c r="H64" s="17"/>
      <c r="I64" s="17"/>
      <c r="J64" s="17">
        <f t="shared" si="6"/>
        <v>35.005429993248001</v>
      </c>
      <c r="K64" s="17"/>
      <c r="L64" s="17"/>
      <c r="M64" s="17">
        <f t="shared" si="7"/>
        <v>30.804778394058239</v>
      </c>
      <c r="N64" s="17">
        <f t="shared" si="8"/>
        <v>12.475935249593586</v>
      </c>
      <c r="O64" s="17"/>
      <c r="P64" s="17">
        <f t="shared" si="9"/>
        <v>77.101279842488367</v>
      </c>
      <c r="Q64" s="17">
        <f t="shared" si="10"/>
        <v>505.44172341186822</v>
      </c>
      <c r="R64" s="98" t="s">
        <v>108</v>
      </c>
    </row>
    <row r="65" spans="1:18" s="97" customFormat="1" ht="15.6" x14ac:dyDescent="0.35">
      <c r="A65" s="204" t="s">
        <v>83</v>
      </c>
      <c r="B65" s="244" t="s">
        <v>198</v>
      </c>
      <c r="C65" s="197" t="s">
        <v>154</v>
      </c>
      <c r="D65" s="220">
        <v>98.5</v>
      </c>
      <c r="E65" s="202">
        <v>5.6399135000000005</v>
      </c>
      <c r="F65" s="202">
        <f t="shared" si="5"/>
        <v>555.53147975000002</v>
      </c>
      <c r="G65" s="107"/>
      <c r="H65" s="17"/>
      <c r="I65" s="17"/>
      <c r="J65" s="17">
        <f t="shared" si="6"/>
        <v>55.553147975000002</v>
      </c>
      <c r="K65" s="17"/>
      <c r="L65" s="17"/>
      <c r="M65" s="17">
        <f t="shared" si="7"/>
        <v>48.886770218000002</v>
      </c>
      <c r="N65" s="17">
        <f t="shared" si="8"/>
        <v>19.799141938290003</v>
      </c>
      <c r="O65" s="17"/>
      <c r="P65" s="17">
        <f t="shared" si="9"/>
        <v>122.3586971786322</v>
      </c>
      <c r="Q65" s="17">
        <f t="shared" si="10"/>
        <v>802.12923705992216</v>
      </c>
      <c r="R65" s="98" t="s">
        <v>108</v>
      </c>
    </row>
    <row r="66" spans="1:18" s="97" customFormat="1" ht="15.6" x14ac:dyDescent="0.35">
      <c r="A66" s="204" t="s">
        <v>78</v>
      </c>
      <c r="B66" s="245" t="s">
        <v>268</v>
      </c>
      <c r="C66" s="197" t="s">
        <v>154</v>
      </c>
      <c r="D66" s="205">
        <v>98.5</v>
      </c>
      <c r="E66" s="202">
        <v>25.260398172499997</v>
      </c>
      <c r="F66" s="202">
        <f t="shared" si="5"/>
        <v>2488.1492199912495</v>
      </c>
      <c r="G66" s="107"/>
      <c r="H66" s="17"/>
      <c r="I66" s="17"/>
      <c r="J66" s="17">
        <f t="shared" si="6"/>
        <v>248.81492199912498</v>
      </c>
      <c r="K66" s="17"/>
      <c r="L66" s="17"/>
      <c r="M66" s="17">
        <f t="shared" si="7"/>
        <v>218.95713135922998</v>
      </c>
      <c r="N66" s="17">
        <f t="shared" si="8"/>
        <v>88.677638200488133</v>
      </c>
      <c r="O66" s="17"/>
      <c r="P66" s="17">
        <f t="shared" si="9"/>
        <v>548.02780407901673</v>
      </c>
      <c r="Q66" s="17">
        <f t="shared" si="10"/>
        <v>3592.6267156291096</v>
      </c>
      <c r="R66" s="98" t="s">
        <v>108</v>
      </c>
    </row>
    <row r="67" spans="1:18" s="97" customFormat="1" x14ac:dyDescent="0.35">
      <c r="A67" s="197">
        <v>55</v>
      </c>
      <c r="B67" s="245" t="s">
        <v>269</v>
      </c>
      <c r="C67" s="197" t="s">
        <v>24</v>
      </c>
      <c r="D67" s="218">
        <v>37.44</v>
      </c>
      <c r="E67" s="202">
        <v>16.457125000000005</v>
      </c>
      <c r="F67" s="202">
        <f t="shared" si="5"/>
        <v>616.15476000000012</v>
      </c>
      <c r="G67" s="107"/>
      <c r="H67" s="17"/>
      <c r="I67" s="17"/>
      <c r="J67" s="17">
        <f t="shared" si="6"/>
        <v>61.615476000000015</v>
      </c>
      <c r="K67" s="17"/>
      <c r="L67" s="17"/>
      <c r="M67" s="17">
        <f t="shared" si="7"/>
        <v>54.221618880000015</v>
      </c>
      <c r="N67" s="17">
        <f t="shared" si="8"/>
        <v>21.959755646400005</v>
      </c>
      <c r="O67" s="17"/>
      <c r="P67" s="17">
        <f t="shared" si="9"/>
        <v>135.71128989475204</v>
      </c>
      <c r="Q67" s="17">
        <f t="shared" si="10"/>
        <v>889.66290042115224</v>
      </c>
      <c r="R67" s="98" t="s">
        <v>108</v>
      </c>
    </row>
    <row r="68" spans="1:18" s="97" customFormat="1" x14ac:dyDescent="0.35">
      <c r="A68" s="204" t="s">
        <v>136</v>
      </c>
      <c r="B68" s="245" t="s">
        <v>270</v>
      </c>
      <c r="C68" s="197" t="s">
        <v>24</v>
      </c>
      <c r="D68" s="205">
        <v>98.5</v>
      </c>
      <c r="E68" s="202">
        <v>8.6004550000000002</v>
      </c>
      <c r="F68" s="202">
        <f t="shared" si="5"/>
        <v>847.14481750000004</v>
      </c>
      <c r="G68" s="107"/>
      <c r="H68" s="17"/>
      <c r="I68" s="17"/>
      <c r="J68" s="17">
        <f t="shared" si="6"/>
        <v>84.714481750000004</v>
      </c>
      <c r="K68" s="17"/>
      <c r="L68" s="17"/>
      <c r="M68" s="17">
        <f t="shared" si="7"/>
        <v>74.548743940000008</v>
      </c>
      <c r="N68" s="17">
        <f t="shared" si="8"/>
        <v>30.192241295700001</v>
      </c>
      <c r="O68" s="17"/>
      <c r="P68" s="17">
        <f t="shared" si="9"/>
        <v>186.58805120742599</v>
      </c>
      <c r="Q68" s="17">
        <f t="shared" si="10"/>
        <v>1223.188335693126</v>
      </c>
      <c r="R68" s="98" t="s">
        <v>108</v>
      </c>
    </row>
    <row r="69" spans="1:18" s="97" customFormat="1" x14ac:dyDescent="0.35">
      <c r="A69" s="204" t="s">
        <v>84</v>
      </c>
      <c r="B69" s="244" t="s">
        <v>199</v>
      </c>
      <c r="C69" s="197" t="s">
        <v>24</v>
      </c>
      <c r="D69" s="203">
        <v>14.4</v>
      </c>
      <c r="E69" s="202">
        <v>45.437400000000011</v>
      </c>
      <c r="F69" s="202">
        <f t="shared" si="5"/>
        <v>654.29856000000018</v>
      </c>
      <c r="G69" s="107"/>
      <c r="H69" s="17"/>
      <c r="I69" s="17"/>
      <c r="J69" s="17">
        <f t="shared" si="6"/>
        <v>65.429856000000015</v>
      </c>
      <c r="K69" s="17"/>
      <c r="L69" s="17"/>
      <c r="M69" s="17">
        <f t="shared" si="7"/>
        <v>57.578273280000012</v>
      </c>
      <c r="N69" s="17">
        <f t="shared" si="8"/>
        <v>23.319200678400001</v>
      </c>
      <c r="O69" s="17"/>
      <c r="P69" s="17">
        <f t="shared" si="9"/>
        <v>144.11266019251201</v>
      </c>
      <c r="Q69" s="17">
        <f t="shared" si="10"/>
        <v>944.73855015091203</v>
      </c>
      <c r="R69" s="98" t="s">
        <v>108</v>
      </c>
    </row>
    <row r="70" spans="1:18" s="97" customFormat="1" ht="15.6" x14ac:dyDescent="0.35">
      <c r="A70" s="204" t="s">
        <v>137</v>
      </c>
      <c r="B70" s="244" t="s">
        <v>271</v>
      </c>
      <c r="C70" s="197" t="s">
        <v>154</v>
      </c>
      <c r="D70" s="203">
        <v>2.1</v>
      </c>
      <c r="E70" s="202">
        <v>37.759520000000002</v>
      </c>
      <c r="F70" s="202">
        <f t="shared" si="5"/>
        <v>79.294992000000008</v>
      </c>
      <c r="G70" s="107"/>
      <c r="H70" s="17"/>
      <c r="I70" s="17"/>
      <c r="J70" s="17">
        <f t="shared" si="6"/>
        <v>7.9294992000000013</v>
      </c>
      <c r="K70" s="17"/>
      <c r="L70" s="17"/>
      <c r="M70" s="17">
        <f t="shared" si="7"/>
        <v>6.9779592960000008</v>
      </c>
      <c r="N70" s="17">
        <f t="shared" si="8"/>
        <v>2.82607351488</v>
      </c>
      <c r="O70" s="17"/>
      <c r="P70" s="17">
        <f t="shared" si="9"/>
        <v>17.465134321958399</v>
      </c>
      <c r="Q70" s="17">
        <f t="shared" si="10"/>
        <v>114.49365833283839</v>
      </c>
      <c r="R70" s="98" t="s">
        <v>108</v>
      </c>
    </row>
    <row r="71" spans="1:18" s="97" customFormat="1" ht="15.6" x14ac:dyDescent="0.35">
      <c r="A71" s="204" t="s">
        <v>85</v>
      </c>
      <c r="B71" s="253" t="s">
        <v>272</v>
      </c>
      <c r="C71" s="197" t="s">
        <v>154</v>
      </c>
      <c r="D71" s="203">
        <v>12.2</v>
      </c>
      <c r="E71" s="202">
        <v>74.12660000000001</v>
      </c>
      <c r="F71" s="202">
        <f t="shared" si="5"/>
        <v>904.3445200000001</v>
      </c>
      <c r="G71" s="107"/>
      <c r="H71" s="17"/>
      <c r="I71" s="17"/>
      <c r="J71" s="17">
        <f t="shared" si="6"/>
        <v>90.434452000000022</v>
      </c>
      <c r="K71" s="17"/>
      <c r="L71" s="17"/>
      <c r="M71" s="17">
        <f t="shared" si="7"/>
        <v>79.582317760000009</v>
      </c>
      <c r="N71" s="17">
        <f t="shared" si="8"/>
        <v>32.230838692799999</v>
      </c>
      <c r="O71" s="17"/>
      <c r="P71" s="17">
        <f t="shared" si="9"/>
        <v>199.18658312150401</v>
      </c>
      <c r="Q71" s="17">
        <f t="shared" si="10"/>
        <v>1305.7787115743042</v>
      </c>
      <c r="R71" s="98" t="s">
        <v>108</v>
      </c>
    </row>
    <row r="72" spans="1:18" s="97" customFormat="1" x14ac:dyDescent="0.35">
      <c r="A72" s="204" t="s">
        <v>86</v>
      </c>
      <c r="B72" s="244" t="s">
        <v>273</v>
      </c>
      <c r="C72" s="197" t="s">
        <v>152</v>
      </c>
      <c r="D72" s="203">
        <v>40.200000000000003</v>
      </c>
      <c r="E72" s="202">
        <v>14.636750000000001</v>
      </c>
      <c r="F72" s="202">
        <f t="shared" si="5"/>
        <v>588.39735000000007</v>
      </c>
      <c r="G72" s="107"/>
      <c r="H72" s="17"/>
      <c r="I72" s="17"/>
      <c r="J72" s="17">
        <f t="shared" si="6"/>
        <v>58.839735000000012</v>
      </c>
      <c r="K72" s="17"/>
      <c r="L72" s="17"/>
      <c r="M72" s="17">
        <f t="shared" si="7"/>
        <v>51.778966800000006</v>
      </c>
      <c r="N72" s="17">
        <f t="shared" si="8"/>
        <v>20.970481554000003</v>
      </c>
      <c r="O72" s="17"/>
      <c r="P72" s="17">
        <f t="shared" si="9"/>
        <v>129.59757600372001</v>
      </c>
      <c r="Q72" s="17">
        <f t="shared" si="10"/>
        <v>849.58410935772008</v>
      </c>
      <c r="R72" s="98" t="s">
        <v>108</v>
      </c>
    </row>
    <row r="73" spans="1:18" s="97" customFormat="1" x14ac:dyDescent="0.35">
      <c r="A73" s="197">
        <v>61</v>
      </c>
      <c r="B73" s="245" t="s">
        <v>274</v>
      </c>
      <c r="C73" s="197" t="s">
        <v>24</v>
      </c>
      <c r="D73" s="205">
        <v>40.200000000000003</v>
      </c>
      <c r="E73" s="202">
        <v>18.397099999999998</v>
      </c>
      <c r="F73" s="202">
        <f t="shared" ref="F73:F98" si="11">D73*E73</f>
        <v>739.56341999999995</v>
      </c>
      <c r="G73" s="107"/>
      <c r="H73" s="17"/>
      <c r="I73" s="17"/>
      <c r="J73" s="17">
        <f t="shared" ref="J73:J136" si="12">F73*$J$4</f>
        <v>73.956341999999992</v>
      </c>
      <c r="K73" s="17"/>
      <c r="L73" s="17"/>
      <c r="M73" s="17">
        <f t="shared" ref="M73:M136" si="13">(F73+J73+I73+H73+K73+L73)*$M$4</f>
        <v>65.081580959999997</v>
      </c>
      <c r="N73" s="17">
        <f t="shared" ref="N73:N136" si="14">(F73++H73+I73+J73+M73+K73+L73)*$N$4</f>
        <v>26.358040288799994</v>
      </c>
      <c r="O73" s="17"/>
      <c r="P73" s="17">
        <f t="shared" ref="P73:P136" si="15">(F73+I73+J73+M73+N73+H73+O73+K73+L73)*$P$4</f>
        <v>162.89268898478397</v>
      </c>
      <c r="Q73" s="17">
        <f t="shared" ref="Q73:Q136" si="16">SUM(F73:P73)</f>
        <v>1067.8520722335838</v>
      </c>
      <c r="R73" s="98" t="s">
        <v>108</v>
      </c>
    </row>
    <row r="74" spans="1:18" s="97" customFormat="1" x14ac:dyDescent="0.35">
      <c r="A74" s="204" t="s">
        <v>138</v>
      </c>
      <c r="B74" s="244" t="s">
        <v>275</v>
      </c>
      <c r="C74" s="197" t="s">
        <v>7</v>
      </c>
      <c r="D74" s="205">
        <v>26.4</v>
      </c>
      <c r="E74" s="202">
        <v>14.160720422500004</v>
      </c>
      <c r="F74" s="202">
        <f t="shared" si="11"/>
        <v>373.8430191540001</v>
      </c>
      <c r="G74" s="107"/>
      <c r="H74" s="17"/>
      <c r="I74" s="17"/>
      <c r="J74" s="17">
        <f t="shared" si="12"/>
        <v>37.384301915400009</v>
      </c>
      <c r="K74" s="17"/>
      <c r="L74" s="17"/>
      <c r="M74" s="17">
        <f t="shared" si="13"/>
        <v>32.898185685552008</v>
      </c>
      <c r="N74" s="17">
        <f t="shared" si="14"/>
        <v>13.323765202648563</v>
      </c>
      <c r="O74" s="17"/>
      <c r="P74" s="17">
        <f t="shared" si="15"/>
        <v>82.340868952368112</v>
      </c>
      <c r="Q74" s="17">
        <f t="shared" si="16"/>
        <v>539.79014090996884</v>
      </c>
      <c r="R74" s="98" t="s">
        <v>108</v>
      </c>
    </row>
    <row r="75" spans="1:18" s="97" customFormat="1" ht="15.6" x14ac:dyDescent="0.35">
      <c r="A75" s="221" t="s">
        <v>139</v>
      </c>
      <c r="B75" s="254" t="s">
        <v>276</v>
      </c>
      <c r="C75" s="222" t="s">
        <v>154</v>
      </c>
      <c r="D75" s="223">
        <v>26.4</v>
      </c>
      <c r="E75" s="202">
        <v>4.7794379999999999</v>
      </c>
      <c r="F75" s="202">
        <f t="shared" si="11"/>
        <v>126.1771632</v>
      </c>
      <c r="G75" s="107"/>
      <c r="H75" s="17"/>
      <c r="I75" s="17"/>
      <c r="J75" s="17">
        <f t="shared" si="12"/>
        <v>12.61771632</v>
      </c>
      <c r="K75" s="17"/>
      <c r="L75" s="17"/>
      <c r="M75" s="17">
        <f t="shared" si="13"/>
        <v>11.1035903616</v>
      </c>
      <c r="N75" s="17">
        <f t="shared" si="14"/>
        <v>4.4969540964479995</v>
      </c>
      <c r="O75" s="17"/>
      <c r="P75" s="17">
        <f t="shared" si="15"/>
        <v>27.791176316048638</v>
      </c>
      <c r="Q75" s="17">
        <f t="shared" si="16"/>
        <v>182.18660029409665</v>
      </c>
      <c r="R75" s="98" t="s">
        <v>108</v>
      </c>
    </row>
    <row r="76" spans="1:18" s="97" customFormat="1" x14ac:dyDescent="0.35">
      <c r="A76" s="197">
        <v>64</v>
      </c>
      <c r="B76" s="245" t="s">
        <v>200</v>
      </c>
      <c r="C76" s="197" t="s">
        <v>24</v>
      </c>
      <c r="D76" s="205">
        <v>26.4</v>
      </c>
      <c r="E76" s="202">
        <v>5.4915438300000003</v>
      </c>
      <c r="F76" s="202">
        <f t="shared" si="11"/>
        <v>144.976757112</v>
      </c>
      <c r="G76" s="107"/>
      <c r="H76" s="17"/>
      <c r="I76" s="17"/>
      <c r="J76" s="17">
        <f t="shared" si="12"/>
        <v>14.497675711200001</v>
      </c>
      <c r="K76" s="17"/>
      <c r="L76" s="17"/>
      <c r="M76" s="17">
        <f t="shared" si="13"/>
        <v>12.757954625856001</v>
      </c>
      <c r="N76" s="17">
        <f t="shared" si="14"/>
        <v>5.1669716234716798</v>
      </c>
      <c r="O76" s="17"/>
      <c r="P76" s="17">
        <f t="shared" si="15"/>
        <v>31.931884633054981</v>
      </c>
      <c r="Q76" s="17">
        <f t="shared" si="16"/>
        <v>209.33124370558266</v>
      </c>
      <c r="R76" s="98" t="s">
        <v>108</v>
      </c>
    </row>
    <row r="77" spans="1:18" s="97" customFormat="1" x14ac:dyDescent="0.35">
      <c r="A77" s="204" t="s">
        <v>140</v>
      </c>
      <c r="B77" s="244" t="s">
        <v>201</v>
      </c>
      <c r="C77" s="197" t="s">
        <v>24</v>
      </c>
      <c r="D77" s="203">
        <v>26.4</v>
      </c>
      <c r="E77" s="202">
        <v>51.315895454545455</v>
      </c>
      <c r="F77" s="202">
        <f t="shared" si="11"/>
        <v>1354.73964</v>
      </c>
      <c r="G77" s="107"/>
      <c r="H77" s="17"/>
      <c r="I77" s="17"/>
      <c r="J77" s="17">
        <f t="shared" si="12"/>
        <v>135.473964</v>
      </c>
      <c r="K77" s="17"/>
      <c r="L77" s="17"/>
      <c r="M77" s="17">
        <f t="shared" si="13"/>
        <v>119.21708832</v>
      </c>
      <c r="N77" s="17">
        <f t="shared" si="14"/>
        <v>48.282920769599997</v>
      </c>
      <c r="O77" s="17"/>
      <c r="P77" s="17">
        <f t="shared" si="15"/>
        <v>298.38845035612798</v>
      </c>
      <c r="Q77" s="17">
        <f t="shared" si="16"/>
        <v>1956.1020634457279</v>
      </c>
      <c r="R77" s="98" t="s">
        <v>108</v>
      </c>
    </row>
    <row r="78" spans="1:18" s="97" customFormat="1" x14ac:dyDescent="0.35">
      <c r="A78" s="204" t="s">
        <v>141</v>
      </c>
      <c r="B78" s="244" t="s">
        <v>277</v>
      </c>
      <c r="C78" s="197" t="s">
        <v>6</v>
      </c>
      <c r="D78" s="214">
        <v>1.83E-2</v>
      </c>
      <c r="E78" s="202">
        <v>6018.804111864406</v>
      </c>
      <c r="F78" s="202">
        <f t="shared" si="11"/>
        <v>110.14411524711863</v>
      </c>
      <c r="G78" s="107"/>
      <c r="H78" s="17"/>
      <c r="I78" s="17"/>
      <c r="J78" s="17">
        <f t="shared" si="12"/>
        <v>11.014411524711864</v>
      </c>
      <c r="K78" s="17"/>
      <c r="L78" s="17"/>
      <c r="M78" s="17">
        <f t="shared" si="13"/>
        <v>9.6926821417464399</v>
      </c>
      <c r="N78" s="17">
        <f t="shared" si="14"/>
        <v>3.9255362674073075</v>
      </c>
      <c r="O78" s="17"/>
      <c r="P78" s="17">
        <f t="shared" si="15"/>
        <v>24.259814132577159</v>
      </c>
      <c r="Q78" s="17">
        <f t="shared" si="16"/>
        <v>159.03655931356138</v>
      </c>
      <c r="R78" s="98" t="s">
        <v>108</v>
      </c>
    </row>
    <row r="79" spans="1:18" s="97" customFormat="1" x14ac:dyDescent="0.35">
      <c r="A79" s="204" t="s">
        <v>142</v>
      </c>
      <c r="B79" s="245" t="s">
        <v>278</v>
      </c>
      <c r="C79" s="197" t="s">
        <v>24</v>
      </c>
      <c r="D79" s="205">
        <v>0.83</v>
      </c>
      <c r="E79" s="202">
        <v>1.8933425000000006</v>
      </c>
      <c r="F79" s="202">
        <f t="shared" si="11"/>
        <v>1.5714742750000004</v>
      </c>
      <c r="G79" s="107"/>
      <c r="H79" s="17"/>
      <c r="I79" s="17"/>
      <c r="J79" s="17">
        <f t="shared" si="12"/>
        <v>0.15714742750000005</v>
      </c>
      <c r="K79" s="17"/>
      <c r="L79" s="17"/>
      <c r="M79" s="17">
        <f t="shared" si="13"/>
        <v>0.13828973620000004</v>
      </c>
      <c r="N79" s="17">
        <f t="shared" si="14"/>
        <v>5.6007343161000006E-2</v>
      </c>
      <c r="O79" s="17"/>
      <c r="P79" s="17">
        <f t="shared" si="15"/>
        <v>0.34612538073498006</v>
      </c>
      <c r="Q79" s="17">
        <f t="shared" si="16"/>
        <v>2.2690441625959803</v>
      </c>
      <c r="R79" s="98" t="s">
        <v>108</v>
      </c>
    </row>
    <row r="80" spans="1:18" s="97" customFormat="1" ht="15.6" x14ac:dyDescent="0.35">
      <c r="A80" s="204" t="s">
        <v>143</v>
      </c>
      <c r="B80" s="244" t="s">
        <v>279</v>
      </c>
      <c r="C80" s="197" t="s">
        <v>154</v>
      </c>
      <c r="D80" s="201">
        <v>0.83</v>
      </c>
      <c r="E80" s="202">
        <v>6.5488449999999991</v>
      </c>
      <c r="F80" s="202">
        <f t="shared" si="11"/>
        <v>5.4355413499999994</v>
      </c>
      <c r="G80" s="107"/>
      <c r="H80" s="17"/>
      <c r="I80" s="17"/>
      <c r="J80" s="17">
        <f t="shared" si="12"/>
        <v>0.54355413499999994</v>
      </c>
      <c r="K80" s="17"/>
      <c r="L80" s="17"/>
      <c r="M80" s="17">
        <f t="shared" si="13"/>
        <v>0.47832763879999995</v>
      </c>
      <c r="N80" s="17">
        <f t="shared" si="14"/>
        <v>0.19372269371399997</v>
      </c>
      <c r="O80" s="17"/>
      <c r="P80" s="17">
        <f t="shared" si="15"/>
        <v>1.1972062471525198</v>
      </c>
      <c r="Q80" s="17">
        <f t="shared" si="16"/>
        <v>7.8483520646665195</v>
      </c>
      <c r="R80" s="98" t="s">
        <v>108</v>
      </c>
    </row>
    <row r="81" spans="1:18" s="97" customFormat="1" x14ac:dyDescent="0.35">
      <c r="A81" s="204" t="s">
        <v>144</v>
      </c>
      <c r="B81" s="245" t="s">
        <v>280</v>
      </c>
      <c r="C81" s="197" t="s">
        <v>6</v>
      </c>
      <c r="D81" s="214">
        <v>0.58935900000000008</v>
      </c>
      <c r="E81" s="202">
        <v>10109.66855511458</v>
      </c>
      <c r="F81" s="202">
        <f t="shared" si="11"/>
        <v>5958.2241499737747</v>
      </c>
      <c r="G81" s="107"/>
      <c r="H81" s="17"/>
      <c r="I81" s="17"/>
      <c r="J81" s="17">
        <f t="shared" si="12"/>
        <v>595.82241499737745</v>
      </c>
      <c r="K81" s="17"/>
      <c r="L81" s="17"/>
      <c r="M81" s="17">
        <f t="shared" si="13"/>
        <v>524.32372519769217</v>
      </c>
      <c r="N81" s="17">
        <f t="shared" si="14"/>
        <v>212.35110870506534</v>
      </c>
      <c r="O81" s="17"/>
      <c r="P81" s="17">
        <f t="shared" si="15"/>
        <v>1312.3298517973037</v>
      </c>
      <c r="Q81" s="17">
        <f t="shared" si="16"/>
        <v>8603.0512506712148</v>
      </c>
      <c r="R81" s="98" t="s">
        <v>108</v>
      </c>
    </row>
    <row r="82" spans="1:18" s="97" customFormat="1" x14ac:dyDescent="0.35">
      <c r="A82" s="206">
        <v>70</v>
      </c>
      <c r="B82" s="246" t="s">
        <v>243</v>
      </c>
      <c r="C82" s="247" t="s">
        <v>6</v>
      </c>
      <c r="D82" s="207">
        <v>22</v>
      </c>
      <c r="E82" s="202">
        <v>32.940599999999996</v>
      </c>
      <c r="F82" s="202">
        <f t="shared" si="11"/>
        <v>724.69319999999993</v>
      </c>
      <c r="G82" s="107"/>
      <c r="H82" s="17"/>
      <c r="I82" s="17"/>
      <c r="J82" s="17">
        <f t="shared" si="12"/>
        <v>72.469319999999996</v>
      </c>
      <c r="K82" s="17"/>
      <c r="L82" s="17"/>
      <c r="M82" s="17">
        <f t="shared" si="13"/>
        <v>63.773001600000001</v>
      </c>
      <c r="N82" s="17">
        <f t="shared" si="14"/>
        <v>25.828065647999999</v>
      </c>
      <c r="O82" s="17"/>
      <c r="P82" s="17">
        <f t="shared" si="15"/>
        <v>159.61744570464001</v>
      </c>
      <c r="Q82" s="17">
        <f t="shared" si="16"/>
        <v>1046.38103295264</v>
      </c>
      <c r="R82" s="98" t="s">
        <v>108</v>
      </c>
    </row>
    <row r="83" spans="1:18" s="97" customFormat="1" x14ac:dyDescent="0.35">
      <c r="A83" s="198"/>
      <c r="B83" s="243" t="s">
        <v>202</v>
      </c>
      <c r="C83" s="199"/>
      <c r="D83" s="199"/>
      <c r="E83" s="202"/>
      <c r="F83" s="202"/>
      <c r="G83" s="107"/>
      <c r="H83" s="17"/>
      <c r="I83" s="17"/>
      <c r="J83" s="17">
        <f t="shared" si="12"/>
        <v>0</v>
      </c>
      <c r="K83" s="17"/>
      <c r="L83" s="17"/>
      <c r="M83" s="17">
        <f t="shared" si="13"/>
        <v>0</v>
      </c>
      <c r="N83" s="17">
        <f t="shared" si="14"/>
        <v>0</v>
      </c>
      <c r="O83" s="17"/>
      <c r="P83" s="17">
        <f t="shared" si="15"/>
        <v>0</v>
      </c>
      <c r="Q83" s="17">
        <f t="shared" si="16"/>
        <v>0</v>
      </c>
      <c r="R83" s="98" t="s">
        <v>108</v>
      </c>
    </row>
    <row r="84" spans="1:18" s="97" customFormat="1" ht="15.6" x14ac:dyDescent="0.35">
      <c r="A84" s="198" t="s">
        <v>87</v>
      </c>
      <c r="B84" s="248" t="s">
        <v>188</v>
      </c>
      <c r="C84" s="199" t="s">
        <v>153</v>
      </c>
      <c r="D84" s="224">
        <v>2.87</v>
      </c>
      <c r="E84" s="202">
        <v>19.734000000000002</v>
      </c>
      <c r="F84" s="202">
        <f t="shared" si="11"/>
        <v>56.636580000000009</v>
      </c>
      <c r="G84" s="107"/>
      <c r="H84" s="17"/>
      <c r="I84" s="17"/>
      <c r="J84" s="17">
        <f t="shared" si="12"/>
        <v>5.6636580000000016</v>
      </c>
      <c r="K84" s="17"/>
      <c r="L84" s="17"/>
      <c r="M84" s="17">
        <f t="shared" si="13"/>
        <v>4.9840190400000006</v>
      </c>
      <c r="N84" s="17">
        <f t="shared" si="14"/>
        <v>2.0185277112000004</v>
      </c>
      <c r="O84" s="17"/>
      <c r="P84" s="17">
        <f t="shared" si="15"/>
        <v>12.474501255216001</v>
      </c>
      <c r="Q84" s="17">
        <f t="shared" si="16"/>
        <v>81.777286006416006</v>
      </c>
      <c r="R84" s="98" t="s">
        <v>108</v>
      </c>
    </row>
    <row r="85" spans="1:18" s="97" customFormat="1" x14ac:dyDescent="0.35">
      <c r="A85" s="198" t="s">
        <v>88</v>
      </c>
      <c r="B85" s="251" t="s">
        <v>281</v>
      </c>
      <c r="C85" s="199" t="s">
        <v>7</v>
      </c>
      <c r="D85" s="202">
        <v>2.87</v>
      </c>
      <c r="E85" s="202">
        <v>58.63888</v>
      </c>
      <c r="F85" s="202">
        <f t="shared" si="11"/>
        <v>168.2935856</v>
      </c>
      <c r="G85" s="107"/>
      <c r="H85" s="17"/>
      <c r="I85" s="17"/>
      <c r="J85" s="17">
        <f t="shared" si="12"/>
        <v>16.829358559999999</v>
      </c>
      <c r="K85" s="17"/>
      <c r="L85" s="17"/>
      <c r="M85" s="17">
        <f t="shared" si="13"/>
        <v>14.809835532800001</v>
      </c>
      <c r="N85" s="17">
        <f t="shared" si="14"/>
        <v>5.9979833907840003</v>
      </c>
      <c r="O85" s="17"/>
      <c r="P85" s="17">
        <f t="shared" si="15"/>
        <v>37.067537355045118</v>
      </c>
      <c r="Q85" s="17">
        <f t="shared" si="16"/>
        <v>242.99830043862912</v>
      </c>
      <c r="R85" s="98" t="s">
        <v>108</v>
      </c>
    </row>
    <row r="86" spans="1:18" s="97" customFormat="1" x14ac:dyDescent="0.35">
      <c r="A86" s="198" t="s">
        <v>89</v>
      </c>
      <c r="B86" s="251" t="s">
        <v>282</v>
      </c>
      <c r="C86" s="199" t="s">
        <v>24</v>
      </c>
      <c r="D86" s="225">
        <v>28.7</v>
      </c>
      <c r="E86" s="202">
        <v>16.565942620000005</v>
      </c>
      <c r="F86" s="202">
        <f t="shared" si="11"/>
        <v>475.44255319400014</v>
      </c>
      <c r="G86" s="107"/>
      <c r="H86" s="17"/>
      <c r="I86" s="17"/>
      <c r="J86" s="17">
        <f t="shared" si="12"/>
        <v>47.544255319400015</v>
      </c>
      <c r="K86" s="17"/>
      <c r="L86" s="17"/>
      <c r="M86" s="17">
        <f t="shared" si="13"/>
        <v>41.838944681072014</v>
      </c>
      <c r="N86" s="17">
        <f t="shared" si="14"/>
        <v>16.944772595834166</v>
      </c>
      <c r="O86" s="17"/>
      <c r="P86" s="17">
        <f t="shared" si="15"/>
        <v>104.71869464225514</v>
      </c>
      <c r="Q86" s="17">
        <f t="shared" si="16"/>
        <v>686.48922043256152</v>
      </c>
      <c r="R86" s="98" t="s">
        <v>108</v>
      </c>
    </row>
    <row r="87" spans="1:18" s="97" customFormat="1" x14ac:dyDescent="0.35">
      <c r="A87" s="206">
        <v>74</v>
      </c>
      <c r="B87" s="246" t="s">
        <v>243</v>
      </c>
      <c r="C87" s="247" t="s">
        <v>6</v>
      </c>
      <c r="D87" s="207">
        <v>14</v>
      </c>
      <c r="E87" s="202">
        <v>32.940599999999996</v>
      </c>
      <c r="F87" s="202">
        <f t="shared" si="11"/>
        <v>461.16839999999996</v>
      </c>
      <c r="G87" s="107"/>
      <c r="H87" s="17"/>
      <c r="I87" s="17"/>
      <c r="J87" s="17">
        <f t="shared" si="12"/>
        <v>46.116839999999996</v>
      </c>
      <c r="K87" s="17"/>
      <c r="L87" s="17"/>
      <c r="M87" s="17">
        <f t="shared" si="13"/>
        <v>40.582819199999996</v>
      </c>
      <c r="N87" s="17">
        <f t="shared" si="14"/>
        <v>16.436041775999996</v>
      </c>
      <c r="O87" s="17"/>
      <c r="P87" s="17">
        <f t="shared" si="15"/>
        <v>101.57473817568</v>
      </c>
      <c r="Q87" s="17">
        <f t="shared" si="16"/>
        <v>665.87883915167993</v>
      </c>
      <c r="R87" s="98" t="s">
        <v>108</v>
      </c>
    </row>
    <row r="88" spans="1:18" s="97" customFormat="1" x14ac:dyDescent="0.35">
      <c r="A88" s="198"/>
      <c r="B88" s="243" t="s">
        <v>203</v>
      </c>
      <c r="C88" s="199"/>
      <c r="D88" s="199"/>
      <c r="E88" s="202"/>
      <c r="F88" s="202"/>
      <c r="G88" s="107"/>
      <c r="H88" s="17"/>
      <c r="I88" s="17"/>
      <c r="J88" s="17">
        <f t="shared" si="12"/>
        <v>0</v>
      </c>
      <c r="K88" s="17"/>
      <c r="L88" s="17"/>
      <c r="M88" s="17">
        <f t="shared" si="13"/>
        <v>0</v>
      </c>
      <c r="N88" s="17">
        <f t="shared" si="14"/>
        <v>0</v>
      </c>
      <c r="O88" s="17"/>
      <c r="P88" s="17">
        <f t="shared" si="15"/>
        <v>0</v>
      </c>
      <c r="Q88" s="17">
        <f t="shared" si="16"/>
        <v>0</v>
      </c>
      <c r="R88" s="98" t="s">
        <v>108</v>
      </c>
    </row>
    <row r="89" spans="1:18" s="97" customFormat="1" ht="15.6" x14ac:dyDescent="0.35">
      <c r="A89" s="198" t="s">
        <v>90</v>
      </c>
      <c r="B89" s="248" t="s">
        <v>188</v>
      </c>
      <c r="C89" s="199" t="s">
        <v>153</v>
      </c>
      <c r="D89" s="208">
        <v>11</v>
      </c>
      <c r="E89" s="202">
        <v>19.733999999999998</v>
      </c>
      <c r="F89" s="202">
        <f t="shared" si="11"/>
        <v>217.07399999999998</v>
      </c>
      <c r="G89" s="107"/>
      <c r="H89" s="17"/>
      <c r="I89" s="17"/>
      <c r="J89" s="17">
        <f t="shared" si="12"/>
        <v>21.7074</v>
      </c>
      <c r="K89" s="17"/>
      <c r="L89" s="17"/>
      <c r="M89" s="17">
        <f t="shared" si="13"/>
        <v>19.102512000000001</v>
      </c>
      <c r="N89" s="17">
        <f t="shared" si="14"/>
        <v>7.7365173599999997</v>
      </c>
      <c r="O89" s="17"/>
      <c r="P89" s="17">
        <f t="shared" si="15"/>
        <v>47.811677284799998</v>
      </c>
      <c r="Q89" s="17">
        <f t="shared" si="16"/>
        <v>313.4321066448</v>
      </c>
      <c r="R89" s="98" t="s">
        <v>108</v>
      </c>
    </row>
    <row r="90" spans="1:18" s="97" customFormat="1" ht="15.6" x14ac:dyDescent="0.35">
      <c r="A90" s="198" t="s">
        <v>145</v>
      </c>
      <c r="B90" s="248" t="s">
        <v>283</v>
      </c>
      <c r="C90" s="199" t="s">
        <v>153</v>
      </c>
      <c r="D90" s="208">
        <v>11</v>
      </c>
      <c r="E90" s="202">
        <v>7.9859999999999989</v>
      </c>
      <c r="F90" s="202">
        <f t="shared" si="11"/>
        <v>87.845999999999989</v>
      </c>
      <c r="G90" s="107"/>
      <c r="H90" s="17"/>
      <c r="I90" s="17"/>
      <c r="J90" s="17">
        <f t="shared" si="12"/>
        <v>8.7845999999999993</v>
      </c>
      <c r="K90" s="17"/>
      <c r="L90" s="17"/>
      <c r="M90" s="17">
        <f t="shared" si="13"/>
        <v>7.7304479999999991</v>
      </c>
      <c r="N90" s="17">
        <f t="shared" si="14"/>
        <v>3.1308314399999992</v>
      </c>
      <c r="O90" s="17"/>
      <c r="P90" s="17">
        <f t="shared" si="15"/>
        <v>19.348538299199994</v>
      </c>
      <c r="Q90" s="17">
        <f t="shared" si="16"/>
        <v>126.84041773919998</v>
      </c>
      <c r="R90" s="98" t="s">
        <v>108</v>
      </c>
    </row>
    <row r="91" spans="1:18" s="97" customFormat="1" x14ac:dyDescent="0.35">
      <c r="A91" s="197">
        <v>77</v>
      </c>
      <c r="B91" s="245" t="s">
        <v>284</v>
      </c>
      <c r="C91" s="197" t="s">
        <v>7</v>
      </c>
      <c r="D91" s="205">
        <v>11</v>
      </c>
      <c r="E91" s="202">
        <v>119.90085000000003</v>
      </c>
      <c r="F91" s="202">
        <f t="shared" si="11"/>
        <v>1318.9093500000004</v>
      </c>
      <c r="G91" s="107"/>
      <c r="H91" s="17"/>
      <c r="I91" s="17"/>
      <c r="J91" s="17">
        <f t="shared" si="12"/>
        <v>131.89093500000004</v>
      </c>
      <c r="K91" s="17"/>
      <c r="L91" s="17"/>
      <c r="M91" s="17">
        <f t="shared" si="13"/>
        <v>116.06402280000005</v>
      </c>
      <c r="N91" s="17">
        <f t="shared" si="14"/>
        <v>47.005929234000014</v>
      </c>
      <c r="O91" s="17"/>
      <c r="P91" s="17">
        <f t="shared" si="15"/>
        <v>290.49664266612007</v>
      </c>
      <c r="Q91" s="17">
        <f t="shared" si="16"/>
        <v>1904.3668797001205</v>
      </c>
      <c r="R91" s="98" t="s">
        <v>108</v>
      </c>
    </row>
    <row r="92" spans="1:18" s="97" customFormat="1" x14ac:dyDescent="0.35">
      <c r="A92" s="206">
        <v>78</v>
      </c>
      <c r="B92" s="246" t="s">
        <v>243</v>
      </c>
      <c r="C92" s="247" t="s">
        <v>6</v>
      </c>
      <c r="D92" s="207">
        <v>26</v>
      </c>
      <c r="E92" s="202">
        <v>32.940599999999996</v>
      </c>
      <c r="F92" s="202">
        <f t="shared" si="11"/>
        <v>856.45559999999989</v>
      </c>
      <c r="G92" s="107"/>
      <c r="H92" s="17"/>
      <c r="I92" s="17"/>
      <c r="J92" s="17">
        <f t="shared" si="12"/>
        <v>85.645559999999989</v>
      </c>
      <c r="K92" s="17"/>
      <c r="L92" s="17"/>
      <c r="M92" s="17">
        <f t="shared" si="13"/>
        <v>75.368092799999999</v>
      </c>
      <c r="N92" s="17">
        <f t="shared" si="14"/>
        <v>30.524077583999997</v>
      </c>
      <c r="O92" s="17"/>
      <c r="P92" s="17">
        <f t="shared" si="15"/>
        <v>188.63879946911996</v>
      </c>
      <c r="Q92" s="17">
        <f t="shared" si="16"/>
        <v>1236.6321298531197</v>
      </c>
      <c r="R92" s="98" t="s">
        <v>108</v>
      </c>
    </row>
    <row r="93" spans="1:18" s="97" customFormat="1" ht="15.6" x14ac:dyDescent="0.35">
      <c r="A93" s="221" t="s">
        <v>146</v>
      </c>
      <c r="B93" s="248" t="s">
        <v>285</v>
      </c>
      <c r="C93" s="222" t="s">
        <v>153</v>
      </c>
      <c r="D93" s="226">
        <v>31.499999999999996</v>
      </c>
      <c r="E93" s="202">
        <v>4.9379340000000012</v>
      </c>
      <c r="F93" s="202">
        <f t="shared" si="11"/>
        <v>155.54492100000002</v>
      </c>
      <c r="G93" s="107"/>
      <c r="H93" s="17"/>
      <c r="I93" s="17"/>
      <c r="J93" s="17">
        <f t="shared" si="12"/>
        <v>15.554492100000003</v>
      </c>
      <c r="K93" s="17"/>
      <c r="L93" s="17"/>
      <c r="M93" s="17">
        <f t="shared" si="13"/>
        <v>13.687953048000002</v>
      </c>
      <c r="N93" s="17">
        <f t="shared" si="14"/>
        <v>5.5436209844400004</v>
      </c>
      <c r="O93" s="17"/>
      <c r="P93" s="17">
        <f t="shared" si="15"/>
        <v>34.259577683839204</v>
      </c>
      <c r="Q93" s="17">
        <f t="shared" si="16"/>
        <v>224.59056481627923</v>
      </c>
      <c r="R93" s="98" t="s">
        <v>108</v>
      </c>
    </row>
    <row r="94" spans="1:18" s="97" customFormat="1" ht="15.6" x14ac:dyDescent="0.35">
      <c r="A94" s="227" t="s">
        <v>147</v>
      </c>
      <c r="B94" s="248" t="s">
        <v>286</v>
      </c>
      <c r="C94" s="228" t="s">
        <v>153</v>
      </c>
      <c r="D94" s="208">
        <v>13.5</v>
      </c>
      <c r="E94" s="202">
        <v>124.05230640000001</v>
      </c>
      <c r="F94" s="202">
        <f t="shared" si="11"/>
        <v>1674.7061364000001</v>
      </c>
      <c r="G94" s="107"/>
      <c r="H94" s="17"/>
      <c r="I94" s="17"/>
      <c r="J94" s="17">
        <f t="shared" si="12"/>
        <v>167.47061364000001</v>
      </c>
      <c r="K94" s="17"/>
      <c r="L94" s="17"/>
      <c r="M94" s="17">
        <f t="shared" si="13"/>
        <v>147.37414000320001</v>
      </c>
      <c r="N94" s="17">
        <f t="shared" si="14"/>
        <v>59.686526701296003</v>
      </c>
      <c r="O94" s="17"/>
      <c r="P94" s="17">
        <f t="shared" si="15"/>
        <v>368.86273501400927</v>
      </c>
      <c r="Q94" s="17">
        <f t="shared" si="16"/>
        <v>2418.100151758505</v>
      </c>
      <c r="R94" s="98" t="s">
        <v>108</v>
      </c>
    </row>
    <row r="95" spans="1:18" s="97" customFormat="1" ht="15.6" x14ac:dyDescent="0.35">
      <c r="A95" s="198" t="s">
        <v>148</v>
      </c>
      <c r="B95" s="248" t="s">
        <v>287</v>
      </c>
      <c r="C95" s="199" t="s">
        <v>153</v>
      </c>
      <c r="D95" s="208">
        <v>45</v>
      </c>
      <c r="E95" s="202">
        <v>2.098096</v>
      </c>
      <c r="F95" s="202">
        <f t="shared" si="11"/>
        <v>94.414320000000004</v>
      </c>
      <c r="G95" s="107"/>
      <c r="H95" s="17"/>
      <c r="I95" s="17"/>
      <c r="J95" s="17">
        <f t="shared" si="12"/>
        <v>9.4414320000000007</v>
      </c>
      <c r="K95" s="17"/>
      <c r="L95" s="17"/>
      <c r="M95" s="17">
        <f t="shared" si="13"/>
        <v>8.308460160000001</v>
      </c>
      <c r="N95" s="17">
        <f t="shared" si="14"/>
        <v>3.3649263648000001</v>
      </c>
      <c r="O95" s="17"/>
      <c r="P95" s="17">
        <f t="shared" si="15"/>
        <v>20.795244934464002</v>
      </c>
      <c r="Q95" s="17">
        <f t="shared" si="16"/>
        <v>136.324383459264</v>
      </c>
      <c r="R95" s="98" t="s">
        <v>108</v>
      </c>
    </row>
    <row r="96" spans="1:18" s="97" customFormat="1" ht="15.6" x14ac:dyDescent="0.35">
      <c r="A96" s="198" t="s">
        <v>149</v>
      </c>
      <c r="B96" s="248" t="s">
        <v>288</v>
      </c>
      <c r="C96" s="199" t="s">
        <v>154</v>
      </c>
      <c r="D96" s="208">
        <v>450</v>
      </c>
      <c r="E96" s="202">
        <v>0.2211825</v>
      </c>
      <c r="F96" s="202">
        <f t="shared" si="11"/>
        <v>99.532125000000008</v>
      </c>
      <c r="G96" s="107"/>
      <c r="H96" s="17"/>
      <c r="I96" s="17"/>
      <c r="J96" s="17">
        <f t="shared" si="12"/>
        <v>9.9532125000000011</v>
      </c>
      <c r="K96" s="17"/>
      <c r="L96" s="17"/>
      <c r="M96" s="17">
        <f t="shared" si="13"/>
        <v>8.7588270000000019</v>
      </c>
      <c r="N96" s="17">
        <f t="shared" si="14"/>
        <v>3.5473249350000002</v>
      </c>
      <c r="O96" s="17"/>
      <c r="P96" s="17">
        <f t="shared" si="15"/>
        <v>21.922468098300001</v>
      </c>
      <c r="Q96" s="17">
        <f t="shared" si="16"/>
        <v>143.7139575333</v>
      </c>
      <c r="R96" s="98" t="s">
        <v>108</v>
      </c>
    </row>
    <row r="97" spans="1:18" s="97" customFormat="1" ht="15.6" x14ac:dyDescent="0.35">
      <c r="A97" s="198" t="s">
        <v>150</v>
      </c>
      <c r="B97" s="251" t="s">
        <v>289</v>
      </c>
      <c r="C97" s="199" t="s">
        <v>153</v>
      </c>
      <c r="D97" s="225">
        <v>45</v>
      </c>
      <c r="E97" s="202">
        <v>26.734642000000004</v>
      </c>
      <c r="F97" s="202">
        <f t="shared" si="11"/>
        <v>1203.0588900000002</v>
      </c>
      <c r="G97" s="107"/>
      <c r="H97" s="17"/>
      <c r="I97" s="17"/>
      <c r="J97" s="17">
        <f t="shared" si="12"/>
        <v>120.30588900000004</v>
      </c>
      <c r="K97" s="17"/>
      <c r="L97" s="17"/>
      <c r="M97" s="17">
        <f t="shared" si="13"/>
        <v>105.86918232000002</v>
      </c>
      <c r="N97" s="17">
        <f t="shared" si="14"/>
        <v>42.877018839600005</v>
      </c>
      <c r="O97" s="17"/>
      <c r="P97" s="17">
        <f t="shared" si="15"/>
        <v>264.97997642872804</v>
      </c>
      <c r="Q97" s="17">
        <f t="shared" si="16"/>
        <v>1737.090956588328</v>
      </c>
      <c r="R97" s="98" t="s">
        <v>108</v>
      </c>
    </row>
    <row r="98" spans="1:18" s="97" customFormat="1" ht="15.6" x14ac:dyDescent="0.35">
      <c r="A98" s="198" t="s">
        <v>151</v>
      </c>
      <c r="B98" s="254" t="s">
        <v>290</v>
      </c>
      <c r="C98" s="199" t="s">
        <v>153</v>
      </c>
      <c r="D98" s="224">
        <v>15.6</v>
      </c>
      <c r="E98" s="202">
        <v>16.444800000000001</v>
      </c>
      <c r="F98" s="202">
        <f t="shared" si="11"/>
        <v>256.53888000000001</v>
      </c>
      <c r="G98" s="107"/>
      <c r="H98" s="17"/>
      <c r="I98" s="17"/>
      <c r="J98" s="17">
        <f t="shared" si="12"/>
        <v>25.653888000000002</v>
      </c>
      <c r="K98" s="17"/>
      <c r="L98" s="17"/>
      <c r="M98" s="17">
        <f t="shared" si="13"/>
        <v>22.57542144</v>
      </c>
      <c r="N98" s="17">
        <f t="shared" si="14"/>
        <v>9.1430456832000004</v>
      </c>
      <c r="O98" s="17"/>
      <c r="P98" s="17">
        <f t="shared" si="15"/>
        <v>56.504022322175999</v>
      </c>
      <c r="Q98" s="17">
        <f t="shared" si="16"/>
        <v>370.41525744537603</v>
      </c>
      <c r="R98" s="98" t="s">
        <v>108</v>
      </c>
    </row>
    <row r="99" spans="1:18" s="97" customFormat="1" x14ac:dyDescent="0.35">
      <c r="A99" s="120"/>
      <c r="B99" s="194" t="s">
        <v>291</v>
      </c>
      <c r="C99" s="112"/>
      <c r="D99" s="114"/>
      <c r="E99" s="113"/>
      <c r="F99" s="113"/>
      <c r="G99" s="107"/>
      <c r="H99" s="17"/>
      <c r="I99" s="17"/>
      <c r="J99" s="17">
        <f t="shared" si="12"/>
        <v>0</v>
      </c>
      <c r="K99" s="17"/>
      <c r="L99" s="17"/>
      <c r="M99" s="17">
        <f t="shared" si="13"/>
        <v>0</v>
      </c>
      <c r="N99" s="17">
        <f t="shared" si="14"/>
        <v>0</v>
      </c>
      <c r="O99" s="17"/>
      <c r="P99" s="17">
        <f t="shared" si="15"/>
        <v>0</v>
      </c>
      <c r="Q99" s="17">
        <f t="shared" si="16"/>
        <v>0</v>
      </c>
      <c r="R99" s="98" t="s">
        <v>108</v>
      </c>
    </row>
    <row r="100" spans="1:18" s="97" customFormat="1" x14ac:dyDescent="0.35">
      <c r="A100" s="115" t="s">
        <v>39</v>
      </c>
      <c r="B100" s="99" t="s">
        <v>292</v>
      </c>
      <c r="C100" s="55" t="s">
        <v>22</v>
      </c>
      <c r="D100" s="116">
        <v>1</v>
      </c>
      <c r="E100" s="119">
        <v>847.88100000000009</v>
      </c>
      <c r="F100" s="119">
        <f>D100*E100</f>
        <v>847.88100000000009</v>
      </c>
      <c r="G100" s="107"/>
      <c r="H100" s="17"/>
      <c r="I100" s="17"/>
      <c r="J100" s="17">
        <f t="shared" si="12"/>
        <v>84.788100000000014</v>
      </c>
      <c r="K100" s="17"/>
      <c r="L100" s="17"/>
      <c r="M100" s="17">
        <f t="shared" si="13"/>
        <v>74.613528000000002</v>
      </c>
      <c r="N100" s="17">
        <f t="shared" si="14"/>
        <v>30.21847884</v>
      </c>
      <c r="O100" s="17"/>
      <c r="P100" s="17">
        <f t="shared" si="15"/>
        <v>186.75019923120001</v>
      </c>
      <c r="Q100" s="17">
        <f t="shared" si="16"/>
        <v>1224.2513060712001</v>
      </c>
      <c r="R100" s="98" t="s">
        <v>108</v>
      </c>
    </row>
    <row r="101" spans="1:18" s="97" customFormat="1" x14ac:dyDescent="0.35">
      <c r="A101" s="115" t="s">
        <v>36</v>
      </c>
      <c r="B101" s="99" t="s">
        <v>293</v>
      </c>
      <c r="C101" s="55" t="s">
        <v>91</v>
      </c>
      <c r="D101" s="116">
        <v>1</v>
      </c>
      <c r="E101" s="119">
        <v>278.58199999999999</v>
      </c>
      <c r="F101" s="119">
        <f>D101*E101</f>
        <v>278.58199999999999</v>
      </c>
      <c r="G101" s="107"/>
      <c r="H101" s="17"/>
      <c r="I101" s="17"/>
      <c r="J101" s="17">
        <f t="shared" si="12"/>
        <v>27.8582</v>
      </c>
      <c r="K101" s="17"/>
      <c r="L101" s="17"/>
      <c r="M101" s="17">
        <f t="shared" si="13"/>
        <v>24.515216000000002</v>
      </c>
      <c r="N101" s="17">
        <f t="shared" si="14"/>
        <v>9.9286624799999998</v>
      </c>
      <c r="O101" s="17"/>
      <c r="P101" s="17">
        <f t="shared" si="15"/>
        <v>61.359134126400001</v>
      </c>
      <c r="Q101" s="17">
        <f t="shared" si="16"/>
        <v>402.24321260640005</v>
      </c>
      <c r="R101" s="98" t="s">
        <v>108</v>
      </c>
    </row>
    <row r="102" spans="1:18" s="97" customFormat="1" x14ac:dyDescent="0.35">
      <c r="A102" s="115" t="s">
        <v>37</v>
      </c>
      <c r="B102" s="99" t="s">
        <v>204</v>
      </c>
      <c r="C102" s="55" t="s">
        <v>22</v>
      </c>
      <c r="D102" s="116">
        <v>1</v>
      </c>
      <c r="E102" s="119">
        <v>247.58600000000001</v>
      </c>
      <c r="F102" s="119">
        <f t="shared" ref="F102:F147" si="17">D102*E102</f>
        <v>247.58600000000001</v>
      </c>
      <c r="G102" s="107"/>
      <c r="H102" s="17"/>
      <c r="I102" s="17"/>
      <c r="J102" s="17">
        <f t="shared" si="12"/>
        <v>24.758600000000001</v>
      </c>
      <c r="K102" s="17"/>
      <c r="L102" s="17"/>
      <c r="M102" s="17">
        <f t="shared" si="13"/>
        <v>21.787568</v>
      </c>
      <c r="N102" s="17">
        <f t="shared" si="14"/>
        <v>8.8239650400000009</v>
      </c>
      <c r="O102" s="17"/>
      <c r="P102" s="17">
        <f t="shared" si="15"/>
        <v>54.532103947200007</v>
      </c>
      <c r="Q102" s="17">
        <f t="shared" si="16"/>
        <v>357.48823698720008</v>
      </c>
      <c r="R102" s="98" t="s">
        <v>108</v>
      </c>
    </row>
    <row r="103" spans="1:18" s="97" customFormat="1" x14ac:dyDescent="0.35">
      <c r="A103" s="115">
        <v>4</v>
      </c>
      <c r="B103" s="99" t="s">
        <v>294</v>
      </c>
      <c r="C103" s="55" t="s">
        <v>8</v>
      </c>
      <c r="D103" s="116">
        <v>4</v>
      </c>
      <c r="E103" s="119">
        <v>39.992871186440681</v>
      </c>
      <c r="F103" s="119">
        <f t="shared" si="17"/>
        <v>159.97148474576272</v>
      </c>
      <c r="G103" s="107"/>
      <c r="H103" s="17"/>
      <c r="I103" s="17"/>
      <c r="J103" s="17">
        <f t="shared" si="12"/>
        <v>15.997148474576273</v>
      </c>
      <c r="K103" s="17"/>
      <c r="L103" s="17"/>
      <c r="M103" s="17">
        <f t="shared" si="13"/>
        <v>14.07749065762712</v>
      </c>
      <c r="N103" s="17">
        <f t="shared" si="14"/>
        <v>5.7013837163389836</v>
      </c>
      <c r="O103" s="17"/>
      <c r="P103" s="17">
        <f t="shared" si="15"/>
        <v>35.23455136697492</v>
      </c>
      <c r="Q103" s="17">
        <f t="shared" si="16"/>
        <v>230.98205896128005</v>
      </c>
      <c r="R103" s="98" t="s">
        <v>108</v>
      </c>
    </row>
    <row r="104" spans="1:18" s="97" customFormat="1" x14ac:dyDescent="0.35">
      <c r="A104" s="111" t="s">
        <v>25</v>
      </c>
      <c r="B104" s="99" t="s">
        <v>295</v>
      </c>
      <c r="C104" s="112" t="s">
        <v>8</v>
      </c>
      <c r="D104" s="114">
        <v>4</v>
      </c>
      <c r="E104" s="119">
        <v>0.50891523500000002</v>
      </c>
      <c r="F104" s="119">
        <f t="shared" si="17"/>
        <v>2.0356609400000001</v>
      </c>
      <c r="G104" s="107"/>
      <c r="H104" s="17"/>
      <c r="I104" s="17"/>
      <c r="J104" s="17">
        <f t="shared" si="12"/>
        <v>0.20356609400000003</v>
      </c>
      <c r="K104" s="17"/>
      <c r="L104" s="17"/>
      <c r="M104" s="17">
        <f t="shared" si="13"/>
        <v>0.17913816272000002</v>
      </c>
      <c r="N104" s="17">
        <f t="shared" si="14"/>
        <v>7.2550955901600003E-2</v>
      </c>
      <c r="O104" s="17"/>
      <c r="P104" s="17">
        <f t="shared" si="15"/>
        <v>0.44836490747188812</v>
      </c>
      <c r="Q104" s="17">
        <f t="shared" si="16"/>
        <v>2.9392810600934887</v>
      </c>
      <c r="R104" s="98" t="s">
        <v>108</v>
      </c>
    </row>
    <row r="105" spans="1:18" s="97" customFormat="1" x14ac:dyDescent="0.35">
      <c r="A105" s="115" t="s">
        <v>23</v>
      </c>
      <c r="B105" s="99" t="s">
        <v>296</v>
      </c>
      <c r="C105" s="55" t="s">
        <v>8</v>
      </c>
      <c r="D105" s="116">
        <v>4</v>
      </c>
      <c r="E105" s="119">
        <v>0.42449504999999993</v>
      </c>
      <c r="F105" s="119">
        <f t="shared" si="17"/>
        <v>1.6979801999999997</v>
      </c>
      <c r="G105" s="107"/>
      <c r="H105" s="17"/>
      <c r="I105" s="17"/>
      <c r="J105" s="17">
        <f t="shared" si="12"/>
        <v>0.16979801999999999</v>
      </c>
      <c r="K105" s="17"/>
      <c r="L105" s="17"/>
      <c r="M105" s="17">
        <f t="shared" si="13"/>
        <v>0.14942225759999997</v>
      </c>
      <c r="N105" s="17">
        <f t="shared" si="14"/>
        <v>6.0516014327999995E-2</v>
      </c>
      <c r="O105" s="17"/>
      <c r="P105" s="17">
        <f t="shared" si="15"/>
        <v>0.37398896854703995</v>
      </c>
      <c r="Q105" s="17">
        <f t="shared" si="16"/>
        <v>2.4517054604750399</v>
      </c>
      <c r="R105" s="98" t="s">
        <v>108</v>
      </c>
    </row>
    <row r="106" spans="1:18" s="97" customFormat="1" x14ac:dyDescent="0.35">
      <c r="A106" s="115" t="s">
        <v>33</v>
      </c>
      <c r="B106" s="99" t="s">
        <v>297</v>
      </c>
      <c r="C106" s="55" t="s">
        <v>8</v>
      </c>
      <c r="D106" s="116">
        <v>20</v>
      </c>
      <c r="E106" s="119">
        <v>11.377776999999998</v>
      </c>
      <c r="F106" s="119">
        <f t="shared" si="17"/>
        <v>227.55553999999995</v>
      </c>
      <c r="G106" s="107"/>
      <c r="H106" s="17"/>
      <c r="I106" s="17"/>
      <c r="J106" s="17">
        <f t="shared" si="12"/>
        <v>22.755553999999997</v>
      </c>
      <c r="K106" s="17"/>
      <c r="L106" s="17"/>
      <c r="M106" s="17">
        <f t="shared" si="13"/>
        <v>20.024887519999996</v>
      </c>
      <c r="N106" s="17">
        <f t="shared" si="14"/>
        <v>8.1100794455999985</v>
      </c>
      <c r="O106" s="17"/>
      <c r="P106" s="17">
        <f t="shared" si="15"/>
        <v>50.12029097380799</v>
      </c>
      <c r="Q106" s="17">
        <f t="shared" si="16"/>
        <v>328.56635193940792</v>
      </c>
      <c r="R106" s="98" t="s">
        <v>108</v>
      </c>
    </row>
    <row r="107" spans="1:18" s="97" customFormat="1" x14ac:dyDescent="0.35">
      <c r="A107" s="115" t="s">
        <v>27</v>
      </c>
      <c r="B107" s="99" t="s">
        <v>298</v>
      </c>
      <c r="C107" s="55" t="s">
        <v>8</v>
      </c>
      <c r="D107" s="116">
        <v>20</v>
      </c>
      <c r="E107" s="119">
        <v>0.303255</v>
      </c>
      <c r="F107" s="119">
        <f t="shared" si="17"/>
        <v>6.0651000000000002</v>
      </c>
      <c r="G107" s="107"/>
      <c r="H107" s="17"/>
      <c r="I107" s="17"/>
      <c r="J107" s="17">
        <f t="shared" si="12"/>
        <v>0.6065100000000001</v>
      </c>
      <c r="K107" s="17"/>
      <c r="L107" s="17"/>
      <c r="M107" s="17">
        <f t="shared" si="13"/>
        <v>0.5337288</v>
      </c>
      <c r="N107" s="17">
        <f t="shared" si="14"/>
        <v>0.21616016399999999</v>
      </c>
      <c r="O107" s="17"/>
      <c r="P107" s="17">
        <f t="shared" si="15"/>
        <v>1.3358698135199998</v>
      </c>
      <c r="Q107" s="17">
        <f t="shared" si="16"/>
        <v>8.75736877752</v>
      </c>
      <c r="R107" s="98" t="s">
        <v>108</v>
      </c>
    </row>
    <row r="108" spans="1:18" s="97" customFormat="1" x14ac:dyDescent="0.35">
      <c r="A108" s="115" t="s">
        <v>48</v>
      </c>
      <c r="B108" s="99" t="s">
        <v>299</v>
      </c>
      <c r="C108" s="55" t="s">
        <v>8</v>
      </c>
      <c r="D108" s="116">
        <v>20</v>
      </c>
      <c r="E108" s="119">
        <v>0.42449504999999998</v>
      </c>
      <c r="F108" s="119">
        <f t="shared" si="17"/>
        <v>8.4899009999999997</v>
      </c>
      <c r="G108" s="107"/>
      <c r="H108" s="17"/>
      <c r="I108" s="17"/>
      <c r="J108" s="17">
        <f t="shared" si="12"/>
        <v>0.84899009999999997</v>
      </c>
      <c r="K108" s="17"/>
      <c r="L108" s="17"/>
      <c r="M108" s="17">
        <f t="shared" si="13"/>
        <v>0.74711128800000004</v>
      </c>
      <c r="N108" s="17">
        <f t="shared" si="14"/>
        <v>0.30258007163999995</v>
      </c>
      <c r="O108" s="17"/>
      <c r="P108" s="17">
        <f t="shared" si="15"/>
        <v>1.8699448427351997</v>
      </c>
      <c r="Q108" s="17">
        <f t="shared" si="16"/>
        <v>12.258527302375198</v>
      </c>
      <c r="R108" s="98" t="s">
        <v>108</v>
      </c>
    </row>
    <row r="109" spans="1:18" s="97" customFormat="1" x14ac:dyDescent="0.35">
      <c r="A109" s="115" t="s">
        <v>43</v>
      </c>
      <c r="B109" s="99" t="s">
        <v>300</v>
      </c>
      <c r="C109" s="55" t="s">
        <v>8</v>
      </c>
      <c r="D109" s="116">
        <v>1</v>
      </c>
      <c r="E109" s="119">
        <v>8.6398390000000003</v>
      </c>
      <c r="F109" s="119">
        <f t="shared" si="17"/>
        <v>8.6398390000000003</v>
      </c>
      <c r="G109" s="107"/>
      <c r="H109" s="17"/>
      <c r="I109" s="17"/>
      <c r="J109" s="17">
        <f t="shared" si="12"/>
        <v>0.86398390000000003</v>
      </c>
      <c r="K109" s="17"/>
      <c r="L109" s="17"/>
      <c r="M109" s="17">
        <f t="shared" si="13"/>
        <v>0.76030583200000001</v>
      </c>
      <c r="N109" s="17">
        <f t="shared" si="14"/>
        <v>0.30792386195999999</v>
      </c>
      <c r="O109" s="17"/>
      <c r="P109" s="17">
        <f t="shared" si="15"/>
        <v>1.9029694669127997</v>
      </c>
      <c r="Q109" s="17">
        <f t="shared" si="16"/>
        <v>12.475022060872799</v>
      </c>
      <c r="R109" s="98" t="s">
        <v>108</v>
      </c>
    </row>
    <row r="110" spans="1:18" s="97" customFormat="1" x14ac:dyDescent="0.35">
      <c r="A110" s="115" t="s">
        <v>44</v>
      </c>
      <c r="B110" s="99" t="s">
        <v>301</v>
      </c>
      <c r="C110" s="55" t="s">
        <v>8</v>
      </c>
      <c r="D110" s="116">
        <v>1</v>
      </c>
      <c r="E110" s="119">
        <v>0.303255</v>
      </c>
      <c r="F110" s="119">
        <f t="shared" si="17"/>
        <v>0.303255</v>
      </c>
      <c r="G110" s="107"/>
      <c r="H110" s="17"/>
      <c r="I110" s="17"/>
      <c r="J110" s="17">
        <f t="shared" si="12"/>
        <v>3.0325500000000002E-2</v>
      </c>
      <c r="K110" s="17"/>
      <c r="L110" s="17"/>
      <c r="M110" s="17">
        <f t="shared" si="13"/>
        <v>2.6686440000000002E-2</v>
      </c>
      <c r="N110" s="17">
        <f t="shared" si="14"/>
        <v>1.0808008199999998E-2</v>
      </c>
      <c r="O110" s="17"/>
      <c r="P110" s="17">
        <f t="shared" si="15"/>
        <v>6.6793490675999989E-2</v>
      </c>
      <c r="Q110" s="17">
        <f t="shared" si="16"/>
        <v>0.43786843887599997</v>
      </c>
      <c r="R110" s="98" t="s">
        <v>108</v>
      </c>
    </row>
    <row r="111" spans="1:18" s="97" customFormat="1" x14ac:dyDescent="0.35">
      <c r="A111" s="115" t="s">
        <v>40</v>
      </c>
      <c r="B111" s="99" t="s">
        <v>302</v>
      </c>
      <c r="C111" s="55" t="s">
        <v>8</v>
      </c>
      <c r="D111" s="116">
        <v>1</v>
      </c>
      <c r="E111" s="119">
        <v>0.42449504999999993</v>
      </c>
      <c r="F111" s="119">
        <f t="shared" si="17"/>
        <v>0.42449504999999993</v>
      </c>
      <c r="G111" s="107"/>
      <c r="H111" s="17"/>
      <c r="I111" s="17"/>
      <c r="J111" s="17">
        <f t="shared" si="12"/>
        <v>4.2449504999999998E-2</v>
      </c>
      <c r="K111" s="17"/>
      <c r="L111" s="17"/>
      <c r="M111" s="17">
        <f t="shared" si="13"/>
        <v>3.7355564399999992E-2</v>
      </c>
      <c r="N111" s="17">
        <f t="shared" si="14"/>
        <v>1.5129003581999999E-2</v>
      </c>
      <c r="O111" s="17"/>
      <c r="P111" s="17">
        <f t="shared" si="15"/>
        <v>9.3497242136759987E-2</v>
      </c>
      <c r="Q111" s="17">
        <f t="shared" si="16"/>
        <v>0.61292636511875997</v>
      </c>
      <c r="R111" s="98" t="s">
        <v>108</v>
      </c>
    </row>
    <row r="112" spans="1:18" s="97" customFormat="1" x14ac:dyDescent="0.35">
      <c r="A112" s="115" t="s">
        <v>28</v>
      </c>
      <c r="B112" s="99" t="s">
        <v>303</v>
      </c>
      <c r="C112" s="55" t="s">
        <v>8</v>
      </c>
      <c r="D112" s="116">
        <v>6</v>
      </c>
      <c r="E112" s="119">
        <v>8.8764839999999996</v>
      </c>
      <c r="F112" s="119">
        <f t="shared" si="17"/>
        <v>53.258904000000001</v>
      </c>
      <c r="G112" s="107"/>
      <c r="H112" s="17"/>
      <c r="I112" s="17"/>
      <c r="J112" s="17">
        <f t="shared" si="12"/>
        <v>5.3258904000000005</v>
      </c>
      <c r="K112" s="17"/>
      <c r="L112" s="17"/>
      <c r="M112" s="17">
        <f t="shared" si="13"/>
        <v>4.6867835520000005</v>
      </c>
      <c r="N112" s="17">
        <f t="shared" si="14"/>
        <v>1.8981473385600001</v>
      </c>
      <c r="O112" s="17"/>
      <c r="P112" s="17">
        <f t="shared" si="15"/>
        <v>11.730550552300798</v>
      </c>
      <c r="Q112" s="17">
        <f t="shared" si="16"/>
        <v>76.900275842860793</v>
      </c>
      <c r="R112" s="98" t="s">
        <v>108</v>
      </c>
    </row>
    <row r="113" spans="1:18" s="97" customFormat="1" x14ac:dyDescent="0.35">
      <c r="A113" s="115" t="s">
        <v>29</v>
      </c>
      <c r="B113" s="99" t="s">
        <v>304</v>
      </c>
      <c r="C113" s="55" t="s">
        <v>8</v>
      </c>
      <c r="D113" s="116">
        <v>6</v>
      </c>
      <c r="E113" s="119">
        <v>0.303255</v>
      </c>
      <c r="F113" s="119">
        <f t="shared" si="17"/>
        <v>1.8195299999999999</v>
      </c>
      <c r="G113" s="107"/>
      <c r="H113" s="17"/>
      <c r="I113" s="17"/>
      <c r="J113" s="17">
        <f t="shared" si="12"/>
        <v>0.181953</v>
      </c>
      <c r="K113" s="17"/>
      <c r="L113" s="17"/>
      <c r="M113" s="17">
        <f t="shared" si="13"/>
        <v>0.16011864000000001</v>
      </c>
      <c r="N113" s="17">
        <f t="shared" si="14"/>
        <v>6.4848049199999994E-2</v>
      </c>
      <c r="O113" s="17"/>
      <c r="P113" s="17">
        <f t="shared" si="15"/>
        <v>0.40076094405599993</v>
      </c>
      <c r="Q113" s="17">
        <f t="shared" si="16"/>
        <v>2.6272106332559999</v>
      </c>
      <c r="R113" s="98" t="s">
        <v>108</v>
      </c>
    </row>
    <row r="114" spans="1:18" s="97" customFormat="1" x14ac:dyDescent="0.35">
      <c r="A114" s="115" t="s">
        <v>30</v>
      </c>
      <c r="B114" s="99" t="s">
        <v>305</v>
      </c>
      <c r="C114" s="55" t="s">
        <v>8</v>
      </c>
      <c r="D114" s="116">
        <v>6</v>
      </c>
      <c r="E114" s="119">
        <v>0.42449504999999998</v>
      </c>
      <c r="F114" s="119">
        <f t="shared" si="17"/>
        <v>2.5469702999999999</v>
      </c>
      <c r="G114" s="107"/>
      <c r="H114" s="17"/>
      <c r="I114" s="17"/>
      <c r="J114" s="17">
        <f t="shared" si="12"/>
        <v>0.25469702999999999</v>
      </c>
      <c r="K114" s="17"/>
      <c r="L114" s="17"/>
      <c r="M114" s="17">
        <f t="shared" si="13"/>
        <v>0.2241333864</v>
      </c>
      <c r="N114" s="17">
        <f t="shared" si="14"/>
        <v>9.0774021491999993E-2</v>
      </c>
      <c r="O114" s="17"/>
      <c r="P114" s="17">
        <f t="shared" si="15"/>
        <v>0.56098345282055995</v>
      </c>
      <c r="Q114" s="17">
        <f t="shared" si="16"/>
        <v>3.6775581907125598</v>
      </c>
      <c r="R114" s="98" t="s">
        <v>108</v>
      </c>
    </row>
    <row r="115" spans="1:18" s="97" customFormat="1" ht="15.6" x14ac:dyDescent="0.35">
      <c r="A115" s="111" t="s">
        <v>41</v>
      </c>
      <c r="B115" s="56" t="s">
        <v>306</v>
      </c>
      <c r="C115" s="112" t="s">
        <v>154</v>
      </c>
      <c r="D115" s="117">
        <v>3.8</v>
      </c>
      <c r="E115" s="119">
        <v>31.627056315789478</v>
      </c>
      <c r="F115" s="119">
        <f t="shared" si="17"/>
        <v>120.18281400000001</v>
      </c>
      <c r="G115" s="107"/>
      <c r="H115" s="17"/>
      <c r="I115" s="17"/>
      <c r="J115" s="17">
        <f t="shared" si="12"/>
        <v>12.018281400000001</v>
      </c>
      <c r="K115" s="17"/>
      <c r="L115" s="17"/>
      <c r="M115" s="17">
        <f t="shared" si="13"/>
        <v>10.576087632000002</v>
      </c>
      <c r="N115" s="17">
        <f t="shared" si="14"/>
        <v>4.2833154909599997</v>
      </c>
      <c r="O115" s="17"/>
      <c r="P115" s="17">
        <f t="shared" si="15"/>
        <v>26.4708897341328</v>
      </c>
      <c r="Q115" s="17">
        <f t="shared" si="16"/>
        <v>173.53138825709283</v>
      </c>
      <c r="R115" s="98" t="s">
        <v>108</v>
      </c>
    </row>
    <row r="116" spans="1:18" s="97" customFormat="1" x14ac:dyDescent="0.35">
      <c r="A116" s="115" t="s">
        <v>45</v>
      </c>
      <c r="B116" s="99" t="s">
        <v>307</v>
      </c>
      <c r="C116" s="55" t="s">
        <v>19</v>
      </c>
      <c r="D116" s="116">
        <v>2</v>
      </c>
      <c r="E116" s="119">
        <v>28.524999999999999</v>
      </c>
      <c r="F116" s="119">
        <f t="shared" si="17"/>
        <v>57.05</v>
      </c>
      <c r="G116" s="107"/>
      <c r="H116" s="17"/>
      <c r="I116" s="17"/>
      <c r="J116" s="17">
        <f t="shared" si="12"/>
        <v>5.7050000000000001</v>
      </c>
      <c r="K116" s="17"/>
      <c r="L116" s="17"/>
      <c r="M116" s="17">
        <f t="shared" si="13"/>
        <v>5.0203999999999995</v>
      </c>
      <c r="N116" s="17">
        <f t="shared" si="14"/>
        <v>2.0332619999999997</v>
      </c>
      <c r="O116" s="17"/>
      <c r="P116" s="17">
        <f t="shared" si="15"/>
        <v>12.565559159999996</v>
      </c>
      <c r="Q116" s="17">
        <f t="shared" si="16"/>
        <v>82.374221159999976</v>
      </c>
      <c r="R116" s="98" t="s">
        <v>108</v>
      </c>
    </row>
    <row r="117" spans="1:18" s="97" customFormat="1" x14ac:dyDescent="0.35">
      <c r="A117" s="115" t="s">
        <v>38</v>
      </c>
      <c r="B117" s="99" t="s">
        <v>308</v>
      </c>
      <c r="C117" s="55" t="s">
        <v>19</v>
      </c>
      <c r="D117" s="116">
        <v>3</v>
      </c>
      <c r="E117" s="119">
        <v>46.375</v>
      </c>
      <c r="F117" s="119">
        <f t="shared" si="17"/>
        <v>139.125</v>
      </c>
      <c r="G117" s="107"/>
      <c r="H117" s="17"/>
      <c r="I117" s="17"/>
      <c r="J117" s="17">
        <f t="shared" si="12"/>
        <v>13.912500000000001</v>
      </c>
      <c r="K117" s="17"/>
      <c r="L117" s="17"/>
      <c r="M117" s="17">
        <f t="shared" si="13"/>
        <v>12.243</v>
      </c>
      <c r="N117" s="17">
        <f t="shared" si="14"/>
        <v>4.9584149999999996</v>
      </c>
      <c r="O117" s="17"/>
      <c r="P117" s="17">
        <f t="shared" si="15"/>
        <v>30.643004699999999</v>
      </c>
      <c r="Q117" s="17">
        <f t="shared" si="16"/>
        <v>200.8819197</v>
      </c>
      <c r="R117" s="98" t="s">
        <v>108</v>
      </c>
    </row>
    <row r="118" spans="1:18" s="97" customFormat="1" x14ac:dyDescent="0.35">
      <c r="A118" s="115" t="s">
        <v>34</v>
      </c>
      <c r="B118" s="99" t="s">
        <v>309</v>
      </c>
      <c r="C118" s="55" t="s">
        <v>19</v>
      </c>
      <c r="D118" s="116">
        <v>3</v>
      </c>
      <c r="E118" s="119">
        <v>25.06</v>
      </c>
      <c r="F118" s="119">
        <f t="shared" si="17"/>
        <v>75.179999999999993</v>
      </c>
      <c r="G118" s="107"/>
      <c r="H118" s="17"/>
      <c r="I118" s="17"/>
      <c r="J118" s="17">
        <f t="shared" si="12"/>
        <v>7.5179999999999998</v>
      </c>
      <c r="K118" s="17"/>
      <c r="L118" s="17"/>
      <c r="M118" s="17">
        <f t="shared" si="13"/>
        <v>6.6158399999999995</v>
      </c>
      <c r="N118" s="17">
        <f t="shared" si="14"/>
        <v>2.6794151999999998</v>
      </c>
      <c r="O118" s="17"/>
      <c r="P118" s="17">
        <f t="shared" si="15"/>
        <v>16.558785936</v>
      </c>
      <c r="Q118" s="17">
        <f t="shared" si="16"/>
        <v>108.55204113599999</v>
      </c>
      <c r="R118" s="98" t="s">
        <v>108</v>
      </c>
    </row>
    <row r="119" spans="1:18" s="97" customFormat="1" ht="15.6" x14ac:dyDescent="0.35">
      <c r="A119" s="111" t="s">
        <v>46</v>
      </c>
      <c r="B119" s="56" t="s">
        <v>205</v>
      </c>
      <c r="C119" s="112" t="s">
        <v>154</v>
      </c>
      <c r="D119" s="117">
        <v>2</v>
      </c>
      <c r="E119" s="119">
        <v>20.026275000000002</v>
      </c>
      <c r="F119" s="119">
        <f t="shared" si="17"/>
        <v>40.052550000000004</v>
      </c>
      <c r="G119" s="107"/>
      <c r="H119" s="17"/>
      <c r="I119" s="17"/>
      <c r="J119" s="17">
        <f t="shared" si="12"/>
        <v>4.0052550000000009</v>
      </c>
      <c r="K119" s="17"/>
      <c r="L119" s="17"/>
      <c r="M119" s="17">
        <f t="shared" si="13"/>
        <v>3.5246244000000004</v>
      </c>
      <c r="N119" s="17">
        <f t="shared" si="14"/>
        <v>1.427472882</v>
      </c>
      <c r="O119" s="17"/>
      <c r="P119" s="17">
        <f t="shared" si="15"/>
        <v>8.8217824107599991</v>
      </c>
      <c r="Q119" s="17">
        <f t="shared" si="16"/>
        <v>57.83168469276</v>
      </c>
      <c r="R119" s="98" t="s">
        <v>108</v>
      </c>
    </row>
    <row r="120" spans="1:18" s="97" customFormat="1" x14ac:dyDescent="0.35">
      <c r="A120" s="111" t="s">
        <v>42</v>
      </c>
      <c r="B120" s="56" t="s">
        <v>206</v>
      </c>
      <c r="C120" s="112" t="s">
        <v>19</v>
      </c>
      <c r="D120" s="117">
        <v>3</v>
      </c>
      <c r="E120" s="119">
        <v>0.21659999999999999</v>
      </c>
      <c r="F120" s="119">
        <f t="shared" si="17"/>
        <v>0.64979999999999993</v>
      </c>
      <c r="G120" s="107"/>
      <c r="H120" s="17"/>
      <c r="I120" s="17"/>
      <c r="J120" s="17">
        <f t="shared" si="12"/>
        <v>6.4979999999999996E-2</v>
      </c>
      <c r="K120" s="17"/>
      <c r="L120" s="17"/>
      <c r="M120" s="17">
        <f t="shared" si="13"/>
        <v>5.7182400000000001E-2</v>
      </c>
      <c r="N120" s="17">
        <f t="shared" si="14"/>
        <v>2.3158871999999997E-2</v>
      </c>
      <c r="O120" s="17"/>
      <c r="P120" s="17">
        <f t="shared" si="15"/>
        <v>0.14312182895999997</v>
      </c>
      <c r="Q120" s="17">
        <f t="shared" si="16"/>
        <v>0.93824310095999985</v>
      </c>
      <c r="R120" s="98" t="s">
        <v>108</v>
      </c>
    </row>
    <row r="121" spans="1:18" s="97" customFormat="1" x14ac:dyDescent="0.35">
      <c r="A121" s="115" t="s">
        <v>31</v>
      </c>
      <c r="B121" s="99" t="s">
        <v>310</v>
      </c>
      <c r="C121" s="55" t="s">
        <v>19</v>
      </c>
      <c r="D121" s="116">
        <v>1</v>
      </c>
      <c r="E121" s="119">
        <v>21.457966101694915</v>
      </c>
      <c r="F121" s="119">
        <f t="shared" si="17"/>
        <v>21.457966101694915</v>
      </c>
      <c r="G121" s="107"/>
      <c r="H121" s="17"/>
      <c r="I121" s="17"/>
      <c r="J121" s="17">
        <f t="shared" si="12"/>
        <v>2.1457966101694916</v>
      </c>
      <c r="K121" s="17"/>
      <c r="L121" s="17"/>
      <c r="M121" s="17">
        <f t="shared" si="13"/>
        <v>1.8883010169491525</v>
      </c>
      <c r="N121" s="17">
        <f t="shared" si="14"/>
        <v>0.76476191186440678</v>
      </c>
      <c r="O121" s="17"/>
      <c r="P121" s="17">
        <f t="shared" si="15"/>
        <v>4.7262286153220341</v>
      </c>
      <c r="Q121" s="17">
        <f t="shared" si="16"/>
        <v>30.983054256000003</v>
      </c>
      <c r="R121" s="98" t="s">
        <v>108</v>
      </c>
    </row>
    <row r="122" spans="1:18" s="97" customFormat="1" x14ac:dyDescent="0.35">
      <c r="A122" s="115" t="s">
        <v>32</v>
      </c>
      <c r="B122" s="99" t="s">
        <v>311</v>
      </c>
      <c r="C122" s="55" t="s">
        <v>19</v>
      </c>
      <c r="D122" s="116">
        <v>2</v>
      </c>
      <c r="E122" s="119">
        <v>21.457966101694915</v>
      </c>
      <c r="F122" s="119">
        <f t="shared" si="17"/>
        <v>42.915932203389829</v>
      </c>
      <c r="G122" s="107"/>
      <c r="H122" s="17"/>
      <c r="I122" s="17"/>
      <c r="J122" s="17">
        <f t="shared" si="12"/>
        <v>4.2915932203389833</v>
      </c>
      <c r="K122" s="17"/>
      <c r="L122" s="17"/>
      <c r="M122" s="17">
        <f t="shared" si="13"/>
        <v>3.7766020338983051</v>
      </c>
      <c r="N122" s="17">
        <f t="shared" si="14"/>
        <v>1.5295238237288136</v>
      </c>
      <c r="O122" s="17"/>
      <c r="P122" s="17">
        <f t="shared" si="15"/>
        <v>9.4524572306440682</v>
      </c>
      <c r="Q122" s="17">
        <f t="shared" si="16"/>
        <v>61.966108512000005</v>
      </c>
      <c r="R122" s="98" t="s">
        <v>108</v>
      </c>
    </row>
    <row r="123" spans="1:18" s="97" customFormat="1" x14ac:dyDescent="0.35">
      <c r="A123" s="115" t="s">
        <v>47</v>
      </c>
      <c r="B123" s="99" t="s">
        <v>312</v>
      </c>
      <c r="C123" s="55" t="s">
        <v>19</v>
      </c>
      <c r="D123" s="116">
        <v>1</v>
      </c>
      <c r="E123" s="119">
        <v>26.53</v>
      </c>
      <c r="F123" s="119">
        <f t="shared" si="17"/>
        <v>26.53</v>
      </c>
      <c r="G123" s="107"/>
      <c r="H123" s="17"/>
      <c r="I123" s="17"/>
      <c r="J123" s="17">
        <f t="shared" si="12"/>
        <v>2.6530000000000005</v>
      </c>
      <c r="K123" s="17"/>
      <c r="L123" s="17"/>
      <c r="M123" s="17">
        <f t="shared" si="13"/>
        <v>2.3346399999999998</v>
      </c>
      <c r="N123" s="17">
        <f t="shared" si="14"/>
        <v>0.94552919999999996</v>
      </c>
      <c r="O123" s="17"/>
      <c r="P123" s="17">
        <f t="shared" si="15"/>
        <v>5.8433704560000006</v>
      </c>
      <c r="Q123" s="17">
        <f t="shared" si="16"/>
        <v>38.306539656000005</v>
      </c>
      <c r="R123" s="98" t="s">
        <v>108</v>
      </c>
    </row>
    <row r="124" spans="1:18" s="97" customFormat="1" x14ac:dyDescent="0.35">
      <c r="A124" s="111" t="s">
        <v>49</v>
      </c>
      <c r="B124" s="56" t="s">
        <v>207</v>
      </c>
      <c r="C124" s="112" t="s">
        <v>19</v>
      </c>
      <c r="D124" s="114">
        <v>4</v>
      </c>
      <c r="E124" s="119">
        <v>5.0518610169491529</v>
      </c>
      <c r="F124" s="119">
        <f t="shared" si="17"/>
        <v>20.207444067796612</v>
      </c>
      <c r="G124" s="107"/>
      <c r="H124" s="17"/>
      <c r="I124" s="17"/>
      <c r="J124" s="17">
        <f t="shared" si="12"/>
        <v>2.0207444067796612</v>
      </c>
      <c r="K124" s="17"/>
      <c r="L124" s="17"/>
      <c r="M124" s="17">
        <f t="shared" si="13"/>
        <v>1.7782550779661017</v>
      </c>
      <c r="N124" s="17">
        <f t="shared" si="14"/>
        <v>0.72019330657627112</v>
      </c>
      <c r="O124" s="17"/>
      <c r="P124" s="17">
        <f t="shared" si="15"/>
        <v>4.4507946346413556</v>
      </c>
      <c r="Q124" s="17">
        <f t="shared" si="16"/>
        <v>29.177431493759997</v>
      </c>
      <c r="R124" s="98" t="s">
        <v>108</v>
      </c>
    </row>
    <row r="125" spans="1:18" s="97" customFormat="1" x14ac:dyDescent="0.35">
      <c r="A125" s="111" t="s">
        <v>50</v>
      </c>
      <c r="B125" s="56" t="s">
        <v>208</v>
      </c>
      <c r="C125" s="112" t="s">
        <v>19</v>
      </c>
      <c r="D125" s="114">
        <v>3</v>
      </c>
      <c r="E125" s="119">
        <v>4.1620305084745759</v>
      </c>
      <c r="F125" s="119">
        <f t="shared" si="17"/>
        <v>12.486091525423728</v>
      </c>
      <c r="G125" s="107"/>
      <c r="H125" s="17"/>
      <c r="I125" s="17"/>
      <c r="J125" s="17">
        <f t="shared" si="12"/>
        <v>1.2486091525423728</v>
      </c>
      <c r="K125" s="17"/>
      <c r="L125" s="17"/>
      <c r="M125" s="17">
        <f t="shared" si="13"/>
        <v>1.0987760542372882</v>
      </c>
      <c r="N125" s="17">
        <f t="shared" si="14"/>
        <v>0.44500430196610163</v>
      </c>
      <c r="O125" s="17"/>
      <c r="P125" s="17">
        <f t="shared" si="15"/>
        <v>2.750126586150508</v>
      </c>
      <c r="Q125" s="17">
        <f t="shared" si="16"/>
        <v>18.028607620319999</v>
      </c>
      <c r="R125" s="98" t="s">
        <v>108</v>
      </c>
    </row>
    <row r="126" spans="1:18" s="97" customFormat="1" x14ac:dyDescent="0.35">
      <c r="A126" s="111" t="s">
        <v>51</v>
      </c>
      <c r="B126" s="56" t="s">
        <v>313</v>
      </c>
      <c r="C126" s="112" t="s">
        <v>19</v>
      </c>
      <c r="D126" s="114">
        <v>3</v>
      </c>
      <c r="E126" s="119">
        <v>8.6111830508474583</v>
      </c>
      <c r="F126" s="119">
        <f t="shared" si="17"/>
        <v>25.833549152542375</v>
      </c>
      <c r="G126" s="107"/>
      <c r="H126" s="17"/>
      <c r="I126" s="17"/>
      <c r="J126" s="17">
        <f t="shared" si="12"/>
        <v>2.5833549152542377</v>
      </c>
      <c r="K126" s="17"/>
      <c r="L126" s="17"/>
      <c r="M126" s="17">
        <f t="shared" si="13"/>
        <v>2.2733523254237289</v>
      </c>
      <c r="N126" s="17">
        <f t="shared" si="14"/>
        <v>0.92070769179661016</v>
      </c>
      <c r="O126" s="17"/>
      <c r="P126" s="17">
        <f t="shared" si="15"/>
        <v>5.6899735353030509</v>
      </c>
      <c r="Q126" s="17">
        <f t="shared" si="16"/>
        <v>37.300937620320006</v>
      </c>
      <c r="R126" s="98" t="s">
        <v>108</v>
      </c>
    </row>
    <row r="127" spans="1:18" s="97" customFormat="1" x14ac:dyDescent="0.35">
      <c r="A127" s="111" t="s">
        <v>52</v>
      </c>
      <c r="B127" s="56" t="s">
        <v>314</v>
      </c>
      <c r="C127" s="112" t="s">
        <v>19</v>
      </c>
      <c r="D127" s="114">
        <v>2</v>
      </c>
      <c r="E127" s="119">
        <v>6.4222000000000001</v>
      </c>
      <c r="F127" s="119">
        <f t="shared" si="17"/>
        <v>12.8444</v>
      </c>
      <c r="G127" s="107"/>
      <c r="H127" s="17"/>
      <c r="I127" s="17"/>
      <c r="J127" s="17">
        <f t="shared" si="12"/>
        <v>1.28444</v>
      </c>
      <c r="K127" s="17"/>
      <c r="L127" s="17"/>
      <c r="M127" s="17">
        <f t="shared" si="13"/>
        <v>1.1303072000000001</v>
      </c>
      <c r="N127" s="17">
        <f t="shared" si="14"/>
        <v>0.45777441600000002</v>
      </c>
      <c r="O127" s="17"/>
      <c r="P127" s="17">
        <f t="shared" si="15"/>
        <v>2.8290458908799998</v>
      </c>
      <c r="Q127" s="17">
        <f t="shared" si="16"/>
        <v>18.54596750688</v>
      </c>
      <c r="R127" s="98" t="s">
        <v>108</v>
      </c>
    </row>
    <row r="128" spans="1:18" s="97" customFormat="1" x14ac:dyDescent="0.35">
      <c r="A128" s="111" t="s">
        <v>53</v>
      </c>
      <c r="B128" s="56" t="s">
        <v>315</v>
      </c>
      <c r="C128" s="112" t="s">
        <v>19</v>
      </c>
      <c r="D128" s="114">
        <v>2</v>
      </c>
      <c r="E128" s="119">
        <v>10.03491186440678</v>
      </c>
      <c r="F128" s="119">
        <f t="shared" si="17"/>
        <v>20.06982372881356</v>
      </c>
      <c r="G128" s="107"/>
      <c r="H128" s="17"/>
      <c r="I128" s="17"/>
      <c r="J128" s="17">
        <f t="shared" si="12"/>
        <v>2.0069823728813563</v>
      </c>
      <c r="K128" s="17"/>
      <c r="L128" s="17"/>
      <c r="M128" s="17">
        <f t="shared" si="13"/>
        <v>1.7661444881355934</v>
      </c>
      <c r="N128" s="17">
        <f t="shared" si="14"/>
        <v>0.7152885176949153</v>
      </c>
      <c r="O128" s="17"/>
      <c r="P128" s="17">
        <f t="shared" si="15"/>
        <v>4.4204830393545764</v>
      </c>
      <c r="Q128" s="17">
        <f t="shared" si="16"/>
        <v>28.978722146880003</v>
      </c>
      <c r="R128" s="98" t="s">
        <v>108</v>
      </c>
    </row>
    <row r="129" spans="1:18" s="97" customFormat="1" x14ac:dyDescent="0.35">
      <c r="A129" s="115" t="s">
        <v>54</v>
      </c>
      <c r="B129" s="99" t="s">
        <v>316</v>
      </c>
      <c r="C129" s="55" t="s">
        <v>19</v>
      </c>
      <c r="D129" s="116">
        <v>1</v>
      </c>
      <c r="E129" s="119">
        <v>3.7995762711864405</v>
      </c>
      <c r="F129" s="119">
        <f t="shared" si="17"/>
        <v>3.7995762711864405</v>
      </c>
      <c r="G129" s="107"/>
      <c r="H129" s="17"/>
      <c r="I129" s="17"/>
      <c r="J129" s="17">
        <f t="shared" si="12"/>
        <v>0.37995762711864406</v>
      </c>
      <c r="K129" s="17"/>
      <c r="L129" s="17"/>
      <c r="M129" s="17">
        <f t="shared" si="13"/>
        <v>0.3343627118644068</v>
      </c>
      <c r="N129" s="17">
        <f t="shared" si="14"/>
        <v>0.13541689830508474</v>
      </c>
      <c r="O129" s="17"/>
      <c r="P129" s="17">
        <f t="shared" si="15"/>
        <v>0.83687643152542368</v>
      </c>
      <c r="Q129" s="17">
        <f t="shared" si="16"/>
        <v>5.48618994</v>
      </c>
      <c r="R129" s="98" t="s">
        <v>108</v>
      </c>
    </row>
    <row r="130" spans="1:18" s="97" customFormat="1" x14ac:dyDescent="0.35">
      <c r="A130" s="115" t="s">
        <v>60</v>
      </c>
      <c r="B130" s="99" t="s">
        <v>317</v>
      </c>
      <c r="C130" s="55" t="s">
        <v>19</v>
      </c>
      <c r="D130" s="116">
        <v>3</v>
      </c>
      <c r="E130" s="119">
        <v>0.63177966101694916</v>
      </c>
      <c r="F130" s="119">
        <f t="shared" si="17"/>
        <v>1.8953389830508476</v>
      </c>
      <c r="G130" s="107"/>
      <c r="H130" s="17"/>
      <c r="I130" s="17"/>
      <c r="J130" s="17">
        <f t="shared" si="12"/>
        <v>0.18953389830508477</v>
      </c>
      <c r="K130" s="17"/>
      <c r="L130" s="17"/>
      <c r="M130" s="17">
        <f t="shared" si="13"/>
        <v>0.1667898305084746</v>
      </c>
      <c r="N130" s="17">
        <f t="shared" si="14"/>
        <v>6.7549881355932206E-2</v>
      </c>
      <c r="O130" s="17"/>
      <c r="P130" s="17">
        <f t="shared" si="15"/>
        <v>0.41745826677966108</v>
      </c>
      <c r="Q130" s="17">
        <f t="shared" si="16"/>
        <v>2.7366708600000003</v>
      </c>
      <c r="R130" s="98" t="s">
        <v>108</v>
      </c>
    </row>
    <row r="131" spans="1:18" s="97" customFormat="1" x14ac:dyDescent="0.35">
      <c r="A131" s="115" t="s">
        <v>55</v>
      </c>
      <c r="B131" s="99" t="s">
        <v>318</v>
      </c>
      <c r="C131" s="55" t="s">
        <v>19</v>
      </c>
      <c r="D131" s="116">
        <v>3</v>
      </c>
      <c r="E131" s="119">
        <v>0.15127118644067797</v>
      </c>
      <c r="F131" s="119">
        <f t="shared" si="17"/>
        <v>0.45381355932203393</v>
      </c>
      <c r="G131" s="107"/>
      <c r="H131" s="17"/>
      <c r="I131" s="17"/>
      <c r="J131" s="17">
        <f t="shared" si="12"/>
        <v>4.5381355932203396E-2</v>
      </c>
      <c r="K131" s="17"/>
      <c r="L131" s="17"/>
      <c r="M131" s="17">
        <f t="shared" si="13"/>
        <v>3.9935593220338989E-2</v>
      </c>
      <c r="N131" s="17">
        <f t="shared" si="14"/>
        <v>1.6173915254237288E-2</v>
      </c>
      <c r="O131" s="17"/>
      <c r="P131" s="17">
        <f t="shared" si="15"/>
        <v>9.9954796271186447E-2</v>
      </c>
      <c r="Q131" s="17">
        <f t="shared" si="16"/>
        <v>0.65525922000000003</v>
      </c>
      <c r="R131" s="98" t="s">
        <v>108</v>
      </c>
    </row>
    <row r="132" spans="1:18" s="97" customFormat="1" x14ac:dyDescent="0.35">
      <c r="A132" s="111" t="s">
        <v>61</v>
      </c>
      <c r="B132" s="56" t="s">
        <v>209</v>
      </c>
      <c r="C132" s="112" t="s">
        <v>21</v>
      </c>
      <c r="D132" s="117">
        <v>1</v>
      </c>
      <c r="E132" s="119">
        <v>396.16366101694911</v>
      </c>
      <c r="F132" s="119">
        <f t="shared" si="17"/>
        <v>396.16366101694911</v>
      </c>
      <c r="G132" s="107"/>
      <c r="H132" s="17"/>
      <c r="I132" s="17"/>
      <c r="J132" s="17">
        <f t="shared" si="12"/>
        <v>39.616366101694915</v>
      </c>
      <c r="K132" s="17"/>
      <c r="L132" s="17"/>
      <c r="M132" s="17">
        <f t="shared" si="13"/>
        <v>34.862402169491524</v>
      </c>
      <c r="N132" s="17">
        <f t="shared" si="14"/>
        <v>14.119272878644065</v>
      </c>
      <c r="O132" s="17"/>
      <c r="P132" s="17">
        <f t="shared" si="15"/>
        <v>87.257106390020326</v>
      </c>
      <c r="Q132" s="17">
        <f t="shared" si="16"/>
        <v>572.01880855679985</v>
      </c>
      <c r="R132" s="98" t="s">
        <v>108</v>
      </c>
    </row>
    <row r="133" spans="1:18" s="97" customFormat="1" x14ac:dyDescent="0.35">
      <c r="A133" s="115" t="s">
        <v>62</v>
      </c>
      <c r="B133" s="99" t="s">
        <v>319</v>
      </c>
      <c r="C133" s="55" t="s">
        <v>8</v>
      </c>
      <c r="D133" s="116">
        <v>8</v>
      </c>
      <c r="E133" s="119">
        <v>10.28022</v>
      </c>
      <c r="F133" s="119">
        <f t="shared" si="17"/>
        <v>82.241759999999999</v>
      </c>
      <c r="G133" s="107"/>
      <c r="H133" s="17"/>
      <c r="I133" s="17"/>
      <c r="J133" s="17">
        <f t="shared" si="12"/>
        <v>8.2241759999999999</v>
      </c>
      <c r="K133" s="17"/>
      <c r="L133" s="17"/>
      <c r="M133" s="17">
        <f t="shared" si="13"/>
        <v>7.2372748800000002</v>
      </c>
      <c r="N133" s="17">
        <f t="shared" si="14"/>
        <v>2.9310963264000001</v>
      </c>
      <c r="O133" s="17"/>
      <c r="P133" s="17">
        <f t="shared" si="15"/>
        <v>18.114175297151998</v>
      </c>
      <c r="Q133" s="17">
        <f t="shared" si="16"/>
        <v>118.748482503552</v>
      </c>
      <c r="R133" s="98" t="s">
        <v>108</v>
      </c>
    </row>
    <row r="134" spans="1:18" s="97" customFormat="1" x14ac:dyDescent="0.35">
      <c r="A134" s="115" t="s">
        <v>56</v>
      </c>
      <c r="B134" s="99" t="s">
        <v>210</v>
      </c>
      <c r="C134" s="55" t="s">
        <v>8</v>
      </c>
      <c r="D134" s="116">
        <v>8</v>
      </c>
      <c r="E134" s="119">
        <v>0.303255</v>
      </c>
      <c r="F134" s="119">
        <f t="shared" si="17"/>
        <v>2.42604</v>
      </c>
      <c r="G134" s="107"/>
      <c r="H134" s="17"/>
      <c r="I134" s="17"/>
      <c r="J134" s="17">
        <f t="shared" si="12"/>
        <v>0.24260400000000001</v>
      </c>
      <c r="K134" s="17"/>
      <c r="L134" s="17"/>
      <c r="M134" s="17">
        <f t="shared" si="13"/>
        <v>0.21349152000000002</v>
      </c>
      <c r="N134" s="17">
        <f t="shared" si="14"/>
        <v>8.6464065599999987E-2</v>
      </c>
      <c r="O134" s="17"/>
      <c r="P134" s="17">
        <f t="shared" si="15"/>
        <v>0.53434792540799991</v>
      </c>
      <c r="Q134" s="17">
        <f t="shared" si="16"/>
        <v>3.5029475110079997</v>
      </c>
      <c r="R134" s="98" t="s">
        <v>108</v>
      </c>
    </row>
    <row r="135" spans="1:18" s="97" customFormat="1" x14ac:dyDescent="0.35">
      <c r="A135" s="115" t="s">
        <v>63</v>
      </c>
      <c r="B135" s="99" t="s">
        <v>320</v>
      </c>
      <c r="C135" s="55" t="s">
        <v>8</v>
      </c>
      <c r="D135" s="116">
        <v>3</v>
      </c>
      <c r="E135" s="119">
        <v>15.946245000000003</v>
      </c>
      <c r="F135" s="119">
        <f t="shared" si="17"/>
        <v>47.838735000000007</v>
      </c>
      <c r="G135" s="107"/>
      <c r="H135" s="17"/>
      <c r="I135" s="17"/>
      <c r="J135" s="17">
        <f t="shared" si="12"/>
        <v>4.7838735000000012</v>
      </c>
      <c r="K135" s="17"/>
      <c r="L135" s="17"/>
      <c r="M135" s="17">
        <f t="shared" si="13"/>
        <v>4.2098086800000001</v>
      </c>
      <c r="N135" s="17">
        <f t="shared" si="14"/>
        <v>1.7049725154000002</v>
      </c>
      <c r="O135" s="17"/>
      <c r="P135" s="17">
        <f t="shared" si="15"/>
        <v>10.536730145172001</v>
      </c>
      <c r="Q135" s="17">
        <f t="shared" si="16"/>
        <v>69.07411984057201</v>
      </c>
      <c r="R135" s="98" t="s">
        <v>108</v>
      </c>
    </row>
    <row r="136" spans="1:18" s="97" customFormat="1" x14ac:dyDescent="0.35">
      <c r="A136" s="115" t="s">
        <v>64</v>
      </c>
      <c r="B136" s="99" t="s">
        <v>211</v>
      </c>
      <c r="C136" s="55" t="s">
        <v>8</v>
      </c>
      <c r="D136" s="116">
        <v>3</v>
      </c>
      <c r="E136" s="119">
        <v>0.42996899999999999</v>
      </c>
      <c r="F136" s="119">
        <f t="shared" si="17"/>
        <v>1.2899069999999999</v>
      </c>
      <c r="G136" s="107"/>
      <c r="H136" s="17"/>
      <c r="I136" s="17"/>
      <c r="J136" s="17">
        <f t="shared" si="12"/>
        <v>0.12899069999999999</v>
      </c>
      <c r="K136" s="17"/>
      <c r="L136" s="17"/>
      <c r="M136" s="17">
        <f t="shared" si="13"/>
        <v>0.11351181599999999</v>
      </c>
      <c r="N136" s="17">
        <f t="shared" si="14"/>
        <v>4.5972285479999993E-2</v>
      </c>
      <c r="O136" s="17"/>
      <c r="P136" s="17">
        <f t="shared" si="15"/>
        <v>0.28410872426639994</v>
      </c>
      <c r="Q136" s="17">
        <f t="shared" si="16"/>
        <v>1.8624905257463997</v>
      </c>
      <c r="R136" s="98" t="s">
        <v>108</v>
      </c>
    </row>
    <row r="137" spans="1:18" s="97" customFormat="1" x14ac:dyDescent="0.35">
      <c r="A137" s="115" t="s">
        <v>65</v>
      </c>
      <c r="B137" s="99" t="s">
        <v>222</v>
      </c>
      <c r="C137" s="55" t="s">
        <v>19</v>
      </c>
      <c r="D137" s="116">
        <v>1</v>
      </c>
      <c r="E137" s="119">
        <v>6.5111830508474586</v>
      </c>
      <c r="F137" s="119">
        <f t="shared" si="17"/>
        <v>6.5111830508474586</v>
      </c>
      <c r="G137" s="107"/>
      <c r="H137" s="17"/>
      <c r="I137" s="17"/>
      <c r="J137" s="17">
        <f t="shared" ref="J137:J200" si="18">F137*$J$4</f>
        <v>0.65111830508474589</v>
      </c>
      <c r="K137" s="17"/>
      <c r="L137" s="17"/>
      <c r="M137" s="17">
        <f t="shared" ref="M137:M200" si="19">(F137+J137+I137+H137+K137+L137)*$M$4</f>
        <v>0.57298410847457637</v>
      </c>
      <c r="N137" s="17">
        <f t="shared" ref="N137:N200" si="20">(F137++H137+I137+J137+M137+K137+L137)*$N$4</f>
        <v>0.23205856393220342</v>
      </c>
      <c r="O137" s="17"/>
      <c r="P137" s="17">
        <f t="shared" ref="P137:P200" si="21">(F137+I137+J137+M137+N137+H137+O137+K137+L137)*$P$4</f>
        <v>1.4341219251010171</v>
      </c>
      <c r="Q137" s="17">
        <f t="shared" ref="Q137:Q200" si="22">SUM(F137:P137)</f>
        <v>9.4014659534400007</v>
      </c>
      <c r="R137" s="98" t="s">
        <v>108</v>
      </c>
    </row>
    <row r="138" spans="1:18" s="97" customFormat="1" x14ac:dyDescent="0.35">
      <c r="A138" s="115" t="s">
        <v>66</v>
      </c>
      <c r="B138" s="99" t="s">
        <v>223</v>
      </c>
      <c r="C138" s="55" t="s">
        <v>19</v>
      </c>
      <c r="D138" s="116">
        <v>2</v>
      </c>
      <c r="E138" s="119">
        <v>6.5022847457627124</v>
      </c>
      <c r="F138" s="119">
        <f t="shared" si="17"/>
        <v>13.004569491525425</v>
      </c>
      <c r="G138" s="107"/>
      <c r="H138" s="17"/>
      <c r="I138" s="17"/>
      <c r="J138" s="17">
        <f t="shared" si="18"/>
        <v>1.3004569491525426</v>
      </c>
      <c r="K138" s="17"/>
      <c r="L138" s="17"/>
      <c r="M138" s="17">
        <f t="shared" si="19"/>
        <v>1.1444021152542374</v>
      </c>
      <c r="N138" s="17">
        <f t="shared" si="20"/>
        <v>0.46348285667796613</v>
      </c>
      <c r="O138" s="17"/>
      <c r="P138" s="17">
        <f t="shared" si="21"/>
        <v>2.8643240542698307</v>
      </c>
      <c r="Q138" s="17">
        <f t="shared" si="22"/>
        <v>18.777235466880001</v>
      </c>
      <c r="R138" s="98" t="s">
        <v>108</v>
      </c>
    </row>
    <row r="139" spans="1:18" s="97" customFormat="1" x14ac:dyDescent="0.35">
      <c r="A139" s="115" t="s">
        <v>67</v>
      </c>
      <c r="B139" s="99" t="s">
        <v>224</v>
      </c>
      <c r="C139" s="55" t="s">
        <v>19</v>
      </c>
      <c r="D139" s="116">
        <v>4</v>
      </c>
      <c r="E139" s="119">
        <v>15.267115254237289</v>
      </c>
      <c r="F139" s="119">
        <f t="shared" si="17"/>
        <v>61.068461016949158</v>
      </c>
      <c r="G139" s="107"/>
      <c r="H139" s="17"/>
      <c r="I139" s="17"/>
      <c r="J139" s="17">
        <f t="shared" si="18"/>
        <v>6.1068461016949165</v>
      </c>
      <c r="K139" s="17"/>
      <c r="L139" s="17"/>
      <c r="M139" s="17">
        <f t="shared" si="19"/>
        <v>5.3740245694915254</v>
      </c>
      <c r="N139" s="17">
        <f t="shared" si="20"/>
        <v>2.176479950644068</v>
      </c>
      <c r="O139" s="17"/>
      <c r="P139" s="17">
        <f t="shared" si="21"/>
        <v>13.450646094980339</v>
      </c>
      <c r="Q139" s="17">
        <f t="shared" si="22"/>
        <v>88.176457733760003</v>
      </c>
      <c r="R139" s="98" t="s">
        <v>108</v>
      </c>
    </row>
    <row r="140" spans="1:18" s="97" customFormat="1" x14ac:dyDescent="0.35">
      <c r="A140" s="115" t="s">
        <v>68</v>
      </c>
      <c r="B140" s="99" t="s">
        <v>321</v>
      </c>
      <c r="C140" s="55" t="s">
        <v>19</v>
      </c>
      <c r="D140" s="116">
        <v>2</v>
      </c>
      <c r="E140" s="119">
        <v>21.316166101694915</v>
      </c>
      <c r="F140" s="119">
        <f t="shared" si="17"/>
        <v>42.632332203389829</v>
      </c>
      <c r="G140" s="107"/>
      <c r="H140" s="17"/>
      <c r="I140" s="17"/>
      <c r="J140" s="17">
        <f t="shared" si="18"/>
        <v>4.2632332203389831</v>
      </c>
      <c r="K140" s="17"/>
      <c r="L140" s="17"/>
      <c r="M140" s="17">
        <f t="shared" si="19"/>
        <v>3.7516452338983051</v>
      </c>
      <c r="N140" s="17">
        <f t="shared" si="20"/>
        <v>1.5194163197288133</v>
      </c>
      <c r="O140" s="17"/>
      <c r="P140" s="17">
        <f t="shared" si="21"/>
        <v>9.3899928559240653</v>
      </c>
      <c r="Q140" s="17">
        <f t="shared" si="22"/>
        <v>61.556619833279989</v>
      </c>
      <c r="R140" s="98" t="s">
        <v>108</v>
      </c>
    </row>
    <row r="141" spans="1:18" s="97" customFormat="1" x14ac:dyDescent="0.35">
      <c r="A141" s="115" t="s">
        <v>69</v>
      </c>
      <c r="B141" s="99" t="s">
        <v>322</v>
      </c>
      <c r="C141" s="55" t="s">
        <v>19</v>
      </c>
      <c r="D141" s="116">
        <v>1</v>
      </c>
      <c r="E141" s="119">
        <v>20.533115254237288</v>
      </c>
      <c r="F141" s="119">
        <f t="shared" si="17"/>
        <v>20.533115254237288</v>
      </c>
      <c r="G141" s="107"/>
      <c r="H141" s="17"/>
      <c r="I141" s="17"/>
      <c r="J141" s="17">
        <f t="shared" si="18"/>
        <v>2.0533115254237289</v>
      </c>
      <c r="K141" s="17"/>
      <c r="L141" s="17"/>
      <c r="M141" s="17">
        <f t="shared" si="19"/>
        <v>1.8069141423728814</v>
      </c>
      <c r="N141" s="17">
        <f t="shared" si="20"/>
        <v>0.73180022766101693</v>
      </c>
      <c r="O141" s="17"/>
      <c r="P141" s="17">
        <f t="shared" si="21"/>
        <v>4.5225254069450855</v>
      </c>
      <c r="Q141" s="17">
        <f t="shared" si="22"/>
        <v>29.647666556640004</v>
      </c>
      <c r="R141" s="98" t="s">
        <v>108</v>
      </c>
    </row>
    <row r="142" spans="1:18" s="97" customFormat="1" x14ac:dyDescent="0.35">
      <c r="A142" s="115" t="s">
        <v>70</v>
      </c>
      <c r="B142" s="99" t="s">
        <v>323</v>
      </c>
      <c r="C142" s="55" t="s">
        <v>19</v>
      </c>
      <c r="D142" s="116">
        <v>1</v>
      </c>
      <c r="E142" s="119">
        <v>9.9922000000000004</v>
      </c>
      <c r="F142" s="119">
        <f t="shared" si="17"/>
        <v>9.9922000000000004</v>
      </c>
      <c r="G142" s="107"/>
      <c r="H142" s="17"/>
      <c r="I142" s="17"/>
      <c r="J142" s="17">
        <f t="shared" si="18"/>
        <v>0.99922000000000011</v>
      </c>
      <c r="K142" s="17"/>
      <c r="L142" s="17"/>
      <c r="M142" s="17">
        <f t="shared" si="19"/>
        <v>0.87931360000000003</v>
      </c>
      <c r="N142" s="17">
        <f t="shared" si="20"/>
        <v>0.35612200799999999</v>
      </c>
      <c r="O142" s="17"/>
      <c r="P142" s="17">
        <f t="shared" si="21"/>
        <v>2.2008340094399998</v>
      </c>
      <c r="Q142" s="17">
        <f t="shared" si="22"/>
        <v>14.427689617439999</v>
      </c>
      <c r="R142" s="98" t="s">
        <v>108</v>
      </c>
    </row>
    <row r="143" spans="1:18" s="97" customFormat="1" x14ac:dyDescent="0.35">
      <c r="A143" s="115" t="s">
        <v>71</v>
      </c>
      <c r="B143" s="99" t="s">
        <v>324</v>
      </c>
      <c r="C143" s="55" t="s">
        <v>19</v>
      </c>
      <c r="D143" s="116">
        <v>1</v>
      </c>
      <c r="E143" s="119">
        <v>26.678000000000001</v>
      </c>
      <c r="F143" s="119">
        <f t="shared" si="17"/>
        <v>26.678000000000001</v>
      </c>
      <c r="G143" s="107"/>
      <c r="H143" s="17"/>
      <c r="I143" s="17"/>
      <c r="J143" s="17">
        <f t="shared" si="18"/>
        <v>2.6678000000000002</v>
      </c>
      <c r="K143" s="17"/>
      <c r="L143" s="17"/>
      <c r="M143" s="17">
        <f t="shared" si="19"/>
        <v>2.347664</v>
      </c>
      <c r="N143" s="17">
        <f t="shared" si="20"/>
        <v>0.95080391999999991</v>
      </c>
      <c r="O143" s="17"/>
      <c r="P143" s="17">
        <f t="shared" si="21"/>
        <v>5.8759682255999994</v>
      </c>
      <c r="Q143" s="17">
        <f t="shared" si="22"/>
        <v>38.520236145599995</v>
      </c>
      <c r="R143" s="98" t="s">
        <v>108</v>
      </c>
    </row>
    <row r="144" spans="1:18" s="97" customFormat="1" x14ac:dyDescent="0.35">
      <c r="A144" s="255" t="s">
        <v>73</v>
      </c>
      <c r="B144" s="256" t="s">
        <v>212</v>
      </c>
      <c r="C144" s="257" t="s">
        <v>19</v>
      </c>
      <c r="D144" s="229">
        <v>2</v>
      </c>
      <c r="E144" s="119">
        <v>20.769000000000002</v>
      </c>
      <c r="F144" s="119">
        <f t="shared" si="17"/>
        <v>41.538000000000004</v>
      </c>
      <c r="G144" s="107"/>
      <c r="H144" s="17"/>
      <c r="I144" s="17"/>
      <c r="J144" s="17">
        <f t="shared" si="18"/>
        <v>4.1538000000000004</v>
      </c>
      <c r="K144" s="17"/>
      <c r="L144" s="17"/>
      <c r="M144" s="17">
        <f t="shared" si="19"/>
        <v>3.6553439999999999</v>
      </c>
      <c r="N144" s="17">
        <f t="shared" si="20"/>
        <v>1.48041432</v>
      </c>
      <c r="O144" s="17"/>
      <c r="P144" s="17">
        <f t="shared" si="21"/>
        <v>9.1489604975999992</v>
      </c>
      <c r="Q144" s="17">
        <f t="shared" si="22"/>
        <v>59.976518817600002</v>
      </c>
      <c r="R144" s="98" t="s">
        <v>108</v>
      </c>
    </row>
    <row r="145" spans="1:18" s="97" customFormat="1" x14ac:dyDescent="0.35">
      <c r="A145" s="115" t="s">
        <v>74</v>
      </c>
      <c r="B145" s="99" t="s">
        <v>325</v>
      </c>
      <c r="C145" s="55" t="s">
        <v>19</v>
      </c>
      <c r="D145" s="116">
        <v>1</v>
      </c>
      <c r="E145" s="119">
        <v>35.674610169491523</v>
      </c>
      <c r="F145" s="119">
        <f t="shared" si="17"/>
        <v>35.674610169491523</v>
      </c>
      <c r="G145" s="107"/>
      <c r="H145" s="17"/>
      <c r="I145" s="17"/>
      <c r="J145" s="17">
        <f t="shared" si="18"/>
        <v>3.5674610169491525</v>
      </c>
      <c r="K145" s="17"/>
      <c r="L145" s="17"/>
      <c r="M145" s="17">
        <f t="shared" si="19"/>
        <v>3.139365694915254</v>
      </c>
      <c r="N145" s="17">
        <f t="shared" si="20"/>
        <v>1.2714431064406779</v>
      </c>
      <c r="O145" s="17"/>
      <c r="P145" s="17">
        <f t="shared" si="21"/>
        <v>7.8575183978033891</v>
      </c>
      <c r="Q145" s="17">
        <f t="shared" si="22"/>
        <v>51.510398385599999</v>
      </c>
      <c r="R145" s="98" t="s">
        <v>108</v>
      </c>
    </row>
    <row r="146" spans="1:18" s="97" customFormat="1" x14ac:dyDescent="0.35">
      <c r="A146" s="118" t="s">
        <v>75</v>
      </c>
      <c r="B146" s="99" t="s">
        <v>326</v>
      </c>
      <c r="C146" s="55" t="s">
        <v>19</v>
      </c>
      <c r="D146" s="116">
        <v>2</v>
      </c>
      <c r="E146" s="119">
        <v>18.612877966101696</v>
      </c>
      <c r="F146" s="119">
        <f t="shared" si="17"/>
        <v>37.225755932203391</v>
      </c>
      <c r="G146" s="107"/>
      <c r="H146" s="17"/>
      <c r="I146" s="17"/>
      <c r="J146" s="17">
        <f t="shared" si="18"/>
        <v>3.7225755932203395</v>
      </c>
      <c r="K146" s="17"/>
      <c r="L146" s="17"/>
      <c r="M146" s="17">
        <f t="shared" si="19"/>
        <v>3.2758665220338985</v>
      </c>
      <c r="N146" s="17">
        <f t="shared" si="20"/>
        <v>1.3267259414237289</v>
      </c>
      <c r="O146" s="17"/>
      <c r="P146" s="17">
        <f t="shared" si="21"/>
        <v>8.199166317998646</v>
      </c>
      <c r="Q146" s="17">
        <f t="shared" si="22"/>
        <v>53.750090306880011</v>
      </c>
      <c r="R146" s="98" t="s">
        <v>108</v>
      </c>
    </row>
    <row r="147" spans="1:18" s="97" customFormat="1" x14ac:dyDescent="0.35">
      <c r="A147" s="118" t="s">
        <v>79</v>
      </c>
      <c r="B147" s="99" t="s">
        <v>243</v>
      </c>
      <c r="C147" s="55" t="s">
        <v>194</v>
      </c>
      <c r="D147" s="116">
        <v>2.2000000000000002</v>
      </c>
      <c r="E147" s="119">
        <v>32.940599999999996</v>
      </c>
      <c r="F147" s="119">
        <f t="shared" si="17"/>
        <v>72.469319999999996</v>
      </c>
      <c r="G147" s="107"/>
      <c r="H147" s="17"/>
      <c r="I147" s="17"/>
      <c r="J147" s="17">
        <f t="shared" si="18"/>
        <v>7.2469320000000002</v>
      </c>
      <c r="K147" s="17"/>
      <c r="L147" s="17"/>
      <c r="M147" s="17">
        <f t="shared" si="19"/>
        <v>6.3773001599999999</v>
      </c>
      <c r="N147" s="17">
        <f t="shared" si="20"/>
        <v>2.5828065647999998</v>
      </c>
      <c r="O147" s="17"/>
      <c r="P147" s="17">
        <f t="shared" si="21"/>
        <v>15.961744570463999</v>
      </c>
      <c r="Q147" s="17">
        <f t="shared" si="22"/>
        <v>104.63810329526399</v>
      </c>
      <c r="R147" s="98" t="s">
        <v>108</v>
      </c>
    </row>
    <row r="148" spans="1:18" s="97" customFormat="1" x14ac:dyDescent="0.35">
      <c r="A148" s="111"/>
      <c r="B148" s="195" t="s">
        <v>327</v>
      </c>
      <c r="C148" s="112"/>
      <c r="D148" s="114"/>
      <c r="E148" s="119"/>
      <c r="F148" s="119"/>
      <c r="G148" s="107"/>
      <c r="H148" s="17"/>
      <c r="I148" s="17"/>
      <c r="J148" s="17">
        <f t="shared" si="18"/>
        <v>0</v>
      </c>
      <c r="K148" s="17"/>
      <c r="L148" s="17"/>
      <c r="M148" s="17">
        <f t="shared" si="19"/>
        <v>0</v>
      </c>
      <c r="N148" s="17">
        <f t="shared" si="20"/>
        <v>0</v>
      </c>
      <c r="O148" s="17"/>
      <c r="P148" s="17">
        <f t="shared" si="21"/>
        <v>0</v>
      </c>
      <c r="Q148" s="17">
        <f t="shared" si="22"/>
        <v>0</v>
      </c>
      <c r="R148" s="98" t="s">
        <v>108</v>
      </c>
    </row>
    <row r="149" spans="1:18" s="97" customFormat="1" x14ac:dyDescent="0.35">
      <c r="A149" s="115"/>
      <c r="B149" s="258" t="s">
        <v>213</v>
      </c>
      <c r="C149" s="55"/>
      <c r="D149" s="130"/>
      <c r="E149" s="55"/>
      <c r="F149" s="119"/>
      <c r="G149" s="107"/>
      <c r="H149" s="17"/>
      <c r="I149" s="17"/>
      <c r="J149" s="17">
        <f t="shared" si="18"/>
        <v>0</v>
      </c>
      <c r="K149" s="17"/>
      <c r="L149" s="17"/>
      <c r="M149" s="17">
        <f t="shared" si="19"/>
        <v>0</v>
      </c>
      <c r="N149" s="17">
        <f t="shared" si="20"/>
        <v>0</v>
      </c>
      <c r="O149" s="17"/>
      <c r="P149" s="17">
        <f t="shared" si="21"/>
        <v>0</v>
      </c>
      <c r="Q149" s="17">
        <f t="shared" si="22"/>
        <v>0</v>
      </c>
      <c r="R149" s="98" t="s">
        <v>108</v>
      </c>
    </row>
    <row r="150" spans="1:18" s="97" customFormat="1" ht="15.6" x14ac:dyDescent="0.35">
      <c r="A150" s="115" t="s">
        <v>39</v>
      </c>
      <c r="B150" s="134" t="s">
        <v>188</v>
      </c>
      <c r="C150" s="55" t="s">
        <v>153</v>
      </c>
      <c r="D150" s="130">
        <v>7</v>
      </c>
      <c r="E150" s="119">
        <v>26.202000000000002</v>
      </c>
      <c r="F150" s="119">
        <f>D150*E150</f>
        <v>183.41400000000002</v>
      </c>
      <c r="G150" s="107"/>
      <c r="H150" s="17"/>
      <c r="I150" s="17"/>
      <c r="J150" s="17">
        <f t="shared" si="18"/>
        <v>18.341400000000004</v>
      </c>
      <c r="K150" s="17"/>
      <c r="L150" s="17"/>
      <c r="M150" s="17">
        <f t="shared" si="19"/>
        <v>16.140432000000001</v>
      </c>
      <c r="N150" s="17">
        <f t="shared" si="20"/>
        <v>6.5368749600000005</v>
      </c>
      <c r="O150" s="17"/>
      <c r="P150" s="17">
        <f t="shared" si="21"/>
        <v>40.397887252800004</v>
      </c>
      <c r="Q150" s="17">
        <f t="shared" si="22"/>
        <v>264.83059421280001</v>
      </c>
      <c r="R150" s="98" t="s">
        <v>108</v>
      </c>
    </row>
    <row r="151" spans="1:18" s="97" customFormat="1" ht="15.6" x14ac:dyDescent="0.35">
      <c r="A151" s="124" t="s">
        <v>36</v>
      </c>
      <c r="B151" s="259" t="s">
        <v>328</v>
      </c>
      <c r="C151" s="125" t="s">
        <v>153</v>
      </c>
      <c r="D151" s="230">
        <v>3</v>
      </c>
      <c r="E151" s="119">
        <v>106.28740799999999</v>
      </c>
      <c r="F151" s="119">
        <f t="shared" ref="F151:F181" si="23">D151*E151</f>
        <v>318.86222399999997</v>
      </c>
      <c r="G151" s="107"/>
      <c r="H151" s="17"/>
      <c r="I151" s="17"/>
      <c r="J151" s="17">
        <f t="shared" si="18"/>
        <v>31.886222399999998</v>
      </c>
      <c r="K151" s="17"/>
      <c r="L151" s="17"/>
      <c r="M151" s="17">
        <f t="shared" si="19"/>
        <v>28.059875712</v>
      </c>
      <c r="N151" s="17">
        <f t="shared" si="20"/>
        <v>11.364249663359999</v>
      </c>
      <c r="O151" s="17"/>
      <c r="P151" s="17">
        <f t="shared" si="21"/>
        <v>70.231062919564792</v>
      </c>
      <c r="Q151" s="17">
        <f t="shared" si="22"/>
        <v>460.40363469492479</v>
      </c>
      <c r="R151" s="98" t="s">
        <v>108</v>
      </c>
    </row>
    <row r="152" spans="1:18" s="97" customFormat="1" ht="15.6" x14ac:dyDescent="0.35">
      <c r="A152" s="127" t="s">
        <v>37</v>
      </c>
      <c r="B152" s="139" t="s">
        <v>329</v>
      </c>
      <c r="C152" s="128" t="s">
        <v>153</v>
      </c>
      <c r="D152" s="131">
        <v>6</v>
      </c>
      <c r="E152" s="119">
        <v>41.817967000000003</v>
      </c>
      <c r="F152" s="119">
        <f t="shared" si="23"/>
        <v>250.907802</v>
      </c>
      <c r="G152" s="107"/>
      <c r="H152" s="17"/>
      <c r="I152" s="17"/>
      <c r="J152" s="17">
        <f t="shared" si="18"/>
        <v>25.090780200000001</v>
      </c>
      <c r="K152" s="17"/>
      <c r="L152" s="17"/>
      <c r="M152" s="17">
        <f t="shared" si="19"/>
        <v>22.079886576</v>
      </c>
      <c r="N152" s="17">
        <f t="shared" si="20"/>
        <v>8.942354063279998</v>
      </c>
      <c r="O152" s="17"/>
      <c r="P152" s="17">
        <f t="shared" si="21"/>
        <v>55.263748111070392</v>
      </c>
      <c r="Q152" s="17">
        <f t="shared" si="22"/>
        <v>362.28457095035037</v>
      </c>
      <c r="R152" s="98" t="s">
        <v>108</v>
      </c>
    </row>
    <row r="153" spans="1:18" s="97" customFormat="1" ht="15.6" x14ac:dyDescent="0.35">
      <c r="A153" s="115" t="s">
        <v>76</v>
      </c>
      <c r="B153" s="134" t="s">
        <v>330</v>
      </c>
      <c r="C153" s="55" t="s">
        <v>153</v>
      </c>
      <c r="D153" s="130">
        <v>4</v>
      </c>
      <c r="E153" s="119">
        <v>7.9859999999999998</v>
      </c>
      <c r="F153" s="119">
        <f t="shared" si="23"/>
        <v>31.943999999999999</v>
      </c>
      <c r="G153" s="107"/>
      <c r="H153" s="17"/>
      <c r="I153" s="17"/>
      <c r="J153" s="17">
        <f t="shared" si="18"/>
        <v>3.1943999999999999</v>
      </c>
      <c r="K153" s="17"/>
      <c r="L153" s="17"/>
      <c r="M153" s="17">
        <f t="shared" si="19"/>
        <v>2.8110719999999998</v>
      </c>
      <c r="N153" s="17">
        <f t="shared" si="20"/>
        <v>1.13848416</v>
      </c>
      <c r="O153" s="17"/>
      <c r="P153" s="17">
        <f t="shared" si="21"/>
        <v>7.0358321087999993</v>
      </c>
      <c r="Q153" s="17">
        <f t="shared" si="22"/>
        <v>46.123788268799998</v>
      </c>
      <c r="R153" s="98" t="s">
        <v>108</v>
      </c>
    </row>
    <row r="154" spans="1:18" s="97" customFormat="1" ht="15.6" x14ac:dyDescent="0.35">
      <c r="A154" s="127" t="s">
        <v>25</v>
      </c>
      <c r="B154" s="134" t="s">
        <v>214</v>
      </c>
      <c r="C154" s="109" t="s">
        <v>153</v>
      </c>
      <c r="D154" s="110">
        <v>6</v>
      </c>
      <c r="E154" s="119">
        <v>7.9859999999999998</v>
      </c>
      <c r="F154" s="119">
        <f t="shared" si="23"/>
        <v>47.915999999999997</v>
      </c>
      <c r="G154" s="107"/>
      <c r="H154" s="17"/>
      <c r="I154" s="17"/>
      <c r="J154" s="17">
        <f t="shared" si="18"/>
        <v>4.7915999999999999</v>
      </c>
      <c r="K154" s="17"/>
      <c r="L154" s="17"/>
      <c r="M154" s="17">
        <f t="shared" si="19"/>
        <v>4.2166079999999999</v>
      </c>
      <c r="N154" s="17">
        <f t="shared" si="20"/>
        <v>1.70772624</v>
      </c>
      <c r="O154" s="17"/>
      <c r="P154" s="17">
        <f t="shared" si="21"/>
        <v>10.5537481632</v>
      </c>
      <c r="Q154" s="17">
        <f t="shared" si="22"/>
        <v>69.185682403200005</v>
      </c>
      <c r="R154" s="98" t="s">
        <v>108</v>
      </c>
    </row>
    <row r="155" spans="1:18" s="97" customFormat="1" x14ac:dyDescent="0.35">
      <c r="A155" s="115" t="s">
        <v>23</v>
      </c>
      <c r="B155" s="56" t="s">
        <v>331</v>
      </c>
      <c r="C155" s="112" t="s">
        <v>8</v>
      </c>
      <c r="D155" s="114">
        <v>40</v>
      </c>
      <c r="E155" s="119">
        <v>6.7015849999999997</v>
      </c>
      <c r="F155" s="119">
        <f t="shared" si="23"/>
        <v>268.0634</v>
      </c>
      <c r="G155" s="107"/>
      <c r="H155" s="17"/>
      <c r="I155" s="17"/>
      <c r="J155" s="17">
        <f t="shared" si="18"/>
        <v>26.806340000000002</v>
      </c>
      <c r="K155" s="17"/>
      <c r="L155" s="17"/>
      <c r="M155" s="17">
        <f t="shared" si="19"/>
        <v>23.589579199999999</v>
      </c>
      <c r="N155" s="17">
        <f t="shared" si="20"/>
        <v>9.5537795759999984</v>
      </c>
      <c r="O155" s="17"/>
      <c r="P155" s="17">
        <f t="shared" si="21"/>
        <v>59.042357779679996</v>
      </c>
      <c r="Q155" s="17">
        <f t="shared" si="22"/>
        <v>387.05545655568</v>
      </c>
      <c r="R155" s="98" t="s">
        <v>108</v>
      </c>
    </row>
    <row r="156" spans="1:18" s="97" customFormat="1" x14ac:dyDescent="0.35">
      <c r="A156" s="231" t="s">
        <v>215</v>
      </c>
      <c r="B156" s="56" t="s">
        <v>298</v>
      </c>
      <c r="C156" s="112" t="s">
        <v>8</v>
      </c>
      <c r="D156" s="114">
        <v>40</v>
      </c>
      <c r="E156" s="119">
        <v>0.25891523500000002</v>
      </c>
      <c r="F156" s="119">
        <f t="shared" si="23"/>
        <v>10.3566094</v>
      </c>
      <c r="G156" s="107"/>
      <c r="H156" s="17"/>
      <c r="I156" s="17"/>
      <c r="J156" s="17">
        <f t="shared" si="18"/>
        <v>1.0356609400000001</v>
      </c>
      <c r="K156" s="17"/>
      <c r="L156" s="17"/>
      <c r="M156" s="17">
        <f t="shared" si="19"/>
        <v>0.91138162719999993</v>
      </c>
      <c r="N156" s="17">
        <f t="shared" si="20"/>
        <v>0.36910955901600001</v>
      </c>
      <c r="O156" s="17"/>
      <c r="P156" s="17">
        <f t="shared" si="21"/>
        <v>2.2810970747188799</v>
      </c>
      <c r="Q156" s="17">
        <f t="shared" si="22"/>
        <v>14.953858600934879</v>
      </c>
      <c r="R156" s="98" t="s">
        <v>109</v>
      </c>
    </row>
    <row r="157" spans="1:18" s="97" customFormat="1" x14ac:dyDescent="0.35">
      <c r="A157" s="120">
        <v>7</v>
      </c>
      <c r="B157" s="56" t="s">
        <v>299</v>
      </c>
      <c r="C157" s="112" t="s">
        <v>8</v>
      </c>
      <c r="D157" s="114">
        <v>40</v>
      </c>
      <c r="E157" s="119">
        <v>0.42449504999999998</v>
      </c>
      <c r="F157" s="119">
        <f t="shared" si="23"/>
        <v>16.979801999999999</v>
      </c>
      <c r="G157" s="107"/>
      <c r="H157" s="17"/>
      <c r="I157" s="17"/>
      <c r="J157" s="17">
        <f t="shared" si="18"/>
        <v>1.6979801999999999</v>
      </c>
      <c r="K157" s="17"/>
      <c r="L157" s="17"/>
      <c r="M157" s="17">
        <f t="shared" si="19"/>
        <v>1.4942225760000001</v>
      </c>
      <c r="N157" s="17">
        <f t="shared" si="20"/>
        <v>0.6051601432799999</v>
      </c>
      <c r="O157" s="17"/>
      <c r="P157" s="17">
        <f t="shared" si="21"/>
        <v>3.7398896854703993</v>
      </c>
      <c r="Q157" s="17">
        <f t="shared" si="22"/>
        <v>24.517054604750395</v>
      </c>
      <c r="R157" s="98" t="s">
        <v>108</v>
      </c>
    </row>
    <row r="158" spans="1:18" s="97" customFormat="1" x14ac:dyDescent="0.35">
      <c r="A158" s="120">
        <v>8</v>
      </c>
      <c r="B158" s="56" t="s">
        <v>332</v>
      </c>
      <c r="C158" s="112" t="s">
        <v>19</v>
      </c>
      <c r="D158" s="114">
        <v>6</v>
      </c>
      <c r="E158" s="119">
        <v>3.2721999999999998</v>
      </c>
      <c r="F158" s="119">
        <f t="shared" si="23"/>
        <v>19.633199999999999</v>
      </c>
      <c r="G158" s="107"/>
      <c r="H158" s="17"/>
      <c r="I158" s="17"/>
      <c r="J158" s="17">
        <f t="shared" si="18"/>
        <v>1.96332</v>
      </c>
      <c r="K158" s="17"/>
      <c r="L158" s="17"/>
      <c r="M158" s="17">
        <f t="shared" si="19"/>
        <v>1.7277216</v>
      </c>
      <c r="N158" s="17">
        <f t="shared" si="20"/>
        <v>0.69972724799999986</v>
      </c>
      <c r="O158" s="17"/>
      <c r="P158" s="17">
        <f t="shared" si="21"/>
        <v>4.3243143926399989</v>
      </c>
      <c r="Q158" s="17">
        <f t="shared" si="22"/>
        <v>28.348283240639994</v>
      </c>
      <c r="R158" s="98" t="s">
        <v>108</v>
      </c>
    </row>
    <row r="159" spans="1:18" s="97" customFormat="1" x14ac:dyDescent="0.35">
      <c r="A159" s="115" t="s">
        <v>216</v>
      </c>
      <c r="B159" s="99" t="s">
        <v>333</v>
      </c>
      <c r="C159" s="55" t="s">
        <v>19</v>
      </c>
      <c r="D159" s="116">
        <v>6</v>
      </c>
      <c r="E159" s="119">
        <v>4.4835000000000003</v>
      </c>
      <c r="F159" s="119">
        <f t="shared" si="23"/>
        <v>26.901000000000003</v>
      </c>
      <c r="G159" s="107"/>
      <c r="H159" s="17"/>
      <c r="I159" s="17"/>
      <c r="J159" s="17">
        <f t="shared" si="18"/>
        <v>2.6901000000000006</v>
      </c>
      <c r="K159" s="17"/>
      <c r="L159" s="17"/>
      <c r="M159" s="17">
        <f t="shared" si="19"/>
        <v>2.3672880000000003</v>
      </c>
      <c r="N159" s="17">
        <f t="shared" si="20"/>
        <v>0.95875164000000013</v>
      </c>
      <c r="O159" s="17"/>
      <c r="P159" s="17">
        <f t="shared" si="21"/>
        <v>5.9250851352000016</v>
      </c>
      <c r="Q159" s="17">
        <f t="shared" si="22"/>
        <v>38.842224775200009</v>
      </c>
      <c r="R159" s="98" t="s">
        <v>109</v>
      </c>
    </row>
    <row r="160" spans="1:18" s="97" customFormat="1" x14ac:dyDescent="0.35">
      <c r="A160" s="120">
        <v>9</v>
      </c>
      <c r="B160" s="56" t="s">
        <v>334</v>
      </c>
      <c r="C160" s="112" t="s">
        <v>19</v>
      </c>
      <c r="D160" s="114">
        <v>6</v>
      </c>
      <c r="E160" s="119">
        <v>3.7761999999999998</v>
      </c>
      <c r="F160" s="119">
        <f t="shared" si="23"/>
        <v>22.6572</v>
      </c>
      <c r="G160" s="107"/>
      <c r="H160" s="17"/>
      <c r="I160" s="17"/>
      <c r="J160" s="17">
        <f t="shared" si="18"/>
        <v>2.26572</v>
      </c>
      <c r="K160" s="17"/>
      <c r="L160" s="17"/>
      <c r="M160" s="17">
        <f t="shared" si="19"/>
        <v>1.9938335999999999</v>
      </c>
      <c r="N160" s="17">
        <f t="shared" si="20"/>
        <v>0.80750260799999984</v>
      </c>
      <c r="O160" s="17"/>
      <c r="P160" s="17">
        <f t="shared" si="21"/>
        <v>4.9903661174399989</v>
      </c>
      <c r="Q160" s="17">
        <f t="shared" si="22"/>
        <v>32.714622325439997</v>
      </c>
      <c r="R160" s="98" t="s">
        <v>108</v>
      </c>
    </row>
    <row r="161" spans="1:18" s="97" customFormat="1" x14ac:dyDescent="0.35">
      <c r="A161" s="120">
        <v>10</v>
      </c>
      <c r="B161" s="56" t="s">
        <v>335</v>
      </c>
      <c r="C161" s="112" t="s">
        <v>19</v>
      </c>
      <c r="D161" s="114">
        <v>2</v>
      </c>
      <c r="E161" s="119">
        <v>3.7762000000000002</v>
      </c>
      <c r="F161" s="119">
        <f t="shared" si="23"/>
        <v>7.5524000000000004</v>
      </c>
      <c r="G161" s="107"/>
      <c r="H161" s="17"/>
      <c r="I161" s="17"/>
      <c r="J161" s="17">
        <f t="shared" si="18"/>
        <v>0.75524000000000013</v>
      </c>
      <c r="K161" s="17"/>
      <c r="L161" s="17"/>
      <c r="M161" s="17">
        <f t="shared" si="19"/>
        <v>0.66461120000000007</v>
      </c>
      <c r="N161" s="17">
        <f t="shared" si="20"/>
        <v>0.26916753599999999</v>
      </c>
      <c r="O161" s="17"/>
      <c r="P161" s="17">
        <f t="shared" si="21"/>
        <v>1.6634553724799999</v>
      </c>
      <c r="Q161" s="17">
        <f t="shared" si="22"/>
        <v>10.90487410848</v>
      </c>
      <c r="R161" s="98" t="s">
        <v>108</v>
      </c>
    </row>
    <row r="162" spans="1:18" s="97" customFormat="1" x14ac:dyDescent="0.35">
      <c r="A162" s="115"/>
      <c r="B162" s="258" t="s">
        <v>217</v>
      </c>
      <c r="C162" s="55"/>
      <c r="D162" s="130"/>
      <c r="E162" s="119"/>
      <c r="F162" s="119">
        <f t="shared" si="23"/>
        <v>0</v>
      </c>
      <c r="G162" s="107"/>
      <c r="H162" s="17"/>
      <c r="I162" s="17"/>
      <c r="J162" s="17">
        <f t="shared" si="18"/>
        <v>0</v>
      </c>
      <c r="K162" s="17"/>
      <c r="L162" s="17"/>
      <c r="M162" s="17">
        <f t="shared" si="19"/>
        <v>0</v>
      </c>
      <c r="N162" s="17">
        <f t="shared" si="20"/>
        <v>0</v>
      </c>
      <c r="O162" s="17"/>
      <c r="P162" s="17">
        <f t="shared" si="21"/>
        <v>0</v>
      </c>
      <c r="Q162" s="17">
        <f t="shared" si="22"/>
        <v>0</v>
      </c>
      <c r="R162" s="98" t="s">
        <v>108</v>
      </c>
    </row>
    <row r="163" spans="1:18" s="97" customFormat="1" ht="15.6" x14ac:dyDescent="0.35">
      <c r="A163" s="115" t="s">
        <v>44</v>
      </c>
      <c r="B163" s="134" t="s">
        <v>188</v>
      </c>
      <c r="C163" s="55" t="s">
        <v>153</v>
      </c>
      <c r="D163" s="130">
        <v>20.2</v>
      </c>
      <c r="E163" s="119">
        <v>26.202000000000002</v>
      </c>
      <c r="F163" s="119">
        <f t="shared" si="23"/>
        <v>529.28039999999999</v>
      </c>
      <c r="G163" s="107"/>
      <c r="H163" s="17"/>
      <c r="I163" s="17"/>
      <c r="J163" s="17">
        <f t="shared" si="18"/>
        <v>52.928040000000003</v>
      </c>
      <c r="K163" s="17"/>
      <c r="L163" s="17"/>
      <c r="M163" s="17">
        <f t="shared" si="19"/>
        <v>46.576675200000004</v>
      </c>
      <c r="N163" s="17">
        <f t="shared" si="20"/>
        <v>18.863553455999998</v>
      </c>
      <c r="O163" s="17"/>
      <c r="P163" s="17">
        <f t="shared" si="21"/>
        <v>116.57676035807998</v>
      </c>
      <c r="Q163" s="17">
        <f t="shared" si="22"/>
        <v>764.22542901407996</v>
      </c>
      <c r="R163" s="98" t="s">
        <v>108</v>
      </c>
    </row>
    <row r="164" spans="1:18" s="97" customFormat="1" ht="15.6" x14ac:dyDescent="0.35">
      <c r="A164" s="124" t="s">
        <v>40</v>
      </c>
      <c r="B164" s="259" t="s">
        <v>328</v>
      </c>
      <c r="C164" s="125" t="s">
        <v>153</v>
      </c>
      <c r="D164" s="230">
        <v>13.5</v>
      </c>
      <c r="E164" s="119">
        <v>106.28740799999999</v>
      </c>
      <c r="F164" s="119">
        <f t="shared" si="23"/>
        <v>1434.8800079999999</v>
      </c>
      <c r="G164" s="107"/>
      <c r="H164" s="17"/>
      <c r="I164" s="17"/>
      <c r="J164" s="17">
        <f t="shared" si="18"/>
        <v>143.48800079999998</v>
      </c>
      <c r="K164" s="17"/>
      <c r="L164" s="17"/>
      <c r="M164" s="17">
        <f t="shared" si="19"/>
        <v>126.26944070399999</v>
      </c>
      <c r="N164" s="17">
        <f t="shared" si="20"/>
        <v>51.139123485119995</v>
      </c>
      <c r="O164" s="17"/>
      <c r="P164" s="17">
        <f t="shared" si="21"/>
        <v>316.03978313804157</v>
      </c>
      <c r="Q164" s="17">
        <f t="shared" si="22"/>
        <v>2071.8163561271617</v>
      </c>
      <c r="R164" s="98" t="s">
        <v>108</v>
      </c>
    </row>
    <row r="165" spans="1:18" s="97" customFormat="1" ht="15.6" x14ac:dyDescent="0.35">
      <c r="A165" s="115" t="s">
        <v>28</v>
      </c>
      <c r="B165" s="139" t="s">
        <v>329</v>
      </c>
      <c r="C165" s="128" t="s">
        <v>153</v>
      </c>
      <c r="D165" s="130">
        <v>1.9</v>
      </c>
      <c r="E165" s="119">
        <v>41.817966999999996</v>
      </c>
      <c r="F165" s="119">
        <f t="shared" si="23"/>
        <v>79.454137299999985</v>
      </c>
      <c r="G165" s="107"/>
      <c r="H165" s="17"/>
      <c r="I165" s="17"/>
      <c r="J165" s="17">
        <f t="shared" si="18"/>
        <v>7.9454137299999985</v>
      </c>
      <c r="K165" s="17"/>
      <c r="L165" s="17"/>
      <c r="M165" s="17">
        <f t="shared" si="19"/>
        <v>6.9919640823999991</v>
      </c>
      <c r="N165" s="17">
        <f t="shared" si="20"/>
        <v>2.8317454533719997</v>
      </c>
      <c r="O165" s="17"/>
      <c r="P165" s="17">
        <f t="shared" si="21"/>
        <v>17.500186901838955</v>
      </c>
      <c r="Q165" s="17">
        <f t="shared" si="22"/>
        <v>114.72344746761094</v>
      </c>
      <c r="R165" s="98" t="s">
        <v>108</v>
      </c>
    </row>
    <row r="166" spans="1:18" s="97" customFormat="1" ht="15.6" x14ac:dyDescent="0.35">
      <c r="A166" s="124" t="s">
        <v>29</v>
      </c>
      <c r="B166" s="139" t="s">
        <v>336</v>
      </c>
      <c r="C166" s="55" t="s">
        <v>153</v>
      </c>
      <c r="D166" s="117">
        <v>2.7</v>
      </c>
      <c r="E166" s="119">
        <v>29.656499999999994</v>
      </c>
      <c r="F166" s="119">
        <f t="shared" si="23"/>
        <v>80.072549999999993</v>
      </c>
      <c r="G166" s="107"/>
      <c r="H166" s="17"/>
      <c r="I166" s="17"/>
      <c r="J166" s="17">
        <f t="shared" si="18"/>
        <v>8.0072549999999989</v>
      </c>
      <c r="K166" s="17"/>
      <c r="L166" s="17"/>
      <c r="M166" s="17">
        <f t="shared" si="19"/>
        <v>7.0463844</v>
      </c>
      <c r="N166" s="17">
        <f t="shared" si="20"/>
        <v>2.8537856819999994</v>
      </c>
      <c r="O166" s="17"/>
      <c r="P166" s="17">
        <f t="shared" si="21"/>
        <v>17.636395514759997</v>
      </c>
      <c r="Q166" s="17">
        <f t="shared" si="22"/>
        <v>115.61637059675998</v>
      </c>
      <c r="R166" s="98" t="s">
        <v>108</v>
      </c>
    </row>
    <row r="167" spans="1:18" s="97" customFormat="1" ht="15.6" x14ac:dyDescent="0.35">
      <c r="A167" s="115" t="s">
        <v>30</v>
      </c>
      <c r="B167" s="134" t="s">
        <v>330</v>
      </c>
      <c r="C167" s="55" t="s">
        <v>153</v>
      </c>
      <c r="D167" s="130">
        <v>19.5</v>
      </c>
      <c r="E167" s="119">
        <v>7.9859999999999989</v>
      </c>
      <c r="F167" s="119">
        <f t="shared" si="23"/>
        <v>155.72699999999998</v>
      </c>
      <c r="G167" s="107"/>
      <c r="H167" s="17"/>
      <c r="I167" s="17"/>
      <c r="J167" s="17">
        <f t="shared" si="18"/>
        <v>15.572699999999998</v>
      </c>
      <c r="K167" s="17"/>
      <c r="L167" s="17"/>
      <c r="M167" s="17">
        <f t="shared" si="19"/>
        <v>13.703975999999997</v>
      </c>
      <c r="N167" s="17">
        <f t="shared" si="20"/>
        <v>5.5501102799999993</v>
      </c>
      <c r="O167" s="17"/>
      <c r="P167" s="17">
        <f t="shared" si="21"/>
        <v>34.299681530400001</v>
      </c>
      <c r="Q167" s="17">
        <f t="shared" si="22"/>
        <v>224.85346781039999</v>
      </c>
      <c r="R167" s="98" t="s">
        <v>108</v>
      </c>
    </row>
    <row r="168" spans="1:18" s="97" customFormat="1" ht="15.6" x14ac:dyDescent="0.35">
      <c r="A168" s="124" t="s">
        <v>41</v>
      </c>
      <c r="B168" s="134" t="s">
        <v>214</v>
      </c>
      <c r="C168" s="109" t="s">
        <v>153</v>
      </c>
      <c r="D168" s="110">
        <v>9.6</v>
      </c>
      <c r="E168" s="119">
        <v>7.9859999999999998</v>
      </c>
      <c r="F168" s="119">
        <f t="shared" si="23"/>
        <v>76.665599999999998</v>
      </c>
      <c r="G168" s="107"/>
      <c r="H168" s="17"/>
      <c r="I168" s="17"/>
      <c r="J168" s="17">
        <f t="shared" si="18"/>
        <v>7.6665600000000005</v>
      </c>
      <c r="K168" s="17"/>
      <c r="L168" s="17"/>
      <c r="M168" s="17">
        <f t="shared" si="19"/>
        <v>6.7465728</v>
      </c>
      <c r="N168" s="17">
        <f t="shared" si="20"/>
        <v>2.7323619839999997</v>
      </c>
      <c r="O168" s="17"/>
      <c r="P168" s="17">
        <f t="shared" si="21"/>
        <v>16.885997061119998</v>
      </c>
      <c r="Q168" s="17">
        <f t="shared" si="22"/>
        <v>110.69709184511999</v>
      </c>
      <c r="R168" s="98" t="s">
        <v>108</v>
      </c>
    </row>
    <row r="169" spans="1:18" s="97" customFormat="1" x14ac:dyDescent="0.35">
      <c r="A169" s="115" t="s">
        <v>45</v>
      </c>
      <c r="B169" s="99" t="s">
        <v>337</v>
      </c>
      <c r="C169" s="112" t="s">
        <v>8</v>
      </c>
      <c r="D169" s="114">
        <v>9</v>
      </c>
      <c r="E169" s="119">
        <v>0.37407199999999996</v>
      </c>
      <c r="F169" s="119">
        <f t="shared" si="23"/>
        <v>3.3666479999999996</v>
      </c>
      <c r="G169" s="107"/>
      <c r="H169" s="17"/>
      <c r="I169" s="17"/>
      <c r="J169" s="17">
        <f t="shared" si="18"/>
        <v>0.33666479999999999</v>
      </c>
      <c r="K169" s="17"/>
      <c r="L169" s="17"/>
      <c r="M169" s="17">
        <f t="shared" si="19"/>
        <v>0.29626502399999999</v>
      </c>
      <c r="N169" s="17">
        <f t="shared" si="20"/>
        <v>0.11998733471999998</v>
      </c>
      <c r="O169" s="17"/>
      <c r="P169" s="17">
        <f t="shared" si="21"/>
        <v>0.74152172856959986</v>
      </c>
      <c r="Q169" s="17">
        <f t="shared" si="22"/>
        <v>4.8610868872895994</v>
      </c>
      <c r="R169" s="98" t="s">
        <v>108</v>
      </c>
    </row>
    <row r="170" spans="1:18" s="97" customFormat="1" x14ac:dyDescent="0.35">
      <c r="A170" s="111" t="s">
        <v>218</v>
      </c>
      <c r="B170" s="99" t="s">
        <v>338</v>
      </c>
      <c r="C170" s="112" t="s">
        <v>8</v>
      </c>
      <c r="D170" s="114">
        <v>9.09</v>
      </c>
      <c r="E170" s="119">
        <v>12.2745</v>
      </c>
      <c r="F170" s="119">
        <f t="shared" si="23"/>
        <v>111.575205</v>
      </c>
      <c r="G170" s="107"/>
      <c r="H170" s="17"/>
      <c r="I170" s="17"/>
      <c r="J170" s="17">
        <f t="shared" si="18"/>
        <v>11.1575205</v>
      </c>
      <c r="K170" s="17"/>
      <c r="L170" s="17"/>
      <c r="M170" s="17">
        <f t="shared" si="19"/>
        <v>9.8186180400000005</v>
      </c>
      <c r="N170" s="17">
        <f t="shared" si="20"/>
        <v>3.9765403062</v>
      </c>
      <c r="O170" s="17"/>
      <c r="P170" s="17">
        <f t="shared" si="21"/>
        <v>24.575019092316001</v>
      </c>
      <c r="Q170" s="17">
        <f t="shared" si="22"/>
        <v>161.10290293851602</v>
      </c>
      <c r="R170" s="98" t="s">
        <v>109</v>
      </c>
    </row>
    <row r="171" spans="1:18" s="97" customFormat="1" x14ac:dyDescent="0.35">
      <c r="A171" s="111" t="s">
        <v>38</v>
      </c>
      <c r="B171" s="99" t="s">
        <v>339</v>
      </c>
      <c r="C171" s="112" t="s">
        <v>8</v>
      </c>
      <c r="D171" s="114">
        <v>9</v>
      </c>
      <c r="E171" s="119">
        <v>0.53557043000000004</v>
      </c>
      <c r="F171" s="119">
        <f t="shared" si="23"/>
        <v>4.8201338700000003</v>
      </c>
      <c r="G171" s="107"/>
      <c r="H171" s="17"/>
      <c r="I171" s="17"/>
      <c r="J171" s="17">
        <f t="shared" si="18"/>
        <v>0.48201338700000007</v>
      </c>
      <c r="K171" s="17"/>
      <c r="L171" s="17"/>
      <c r="M171" s="17">
        <f t="shared" si="19"/>
        <v>0.42417178056000004</v>
      </c>
      <c r="N171" s="17">
        <f t="shared" si="20"/>
        <v>0.17178957112680002</v>
      </c>
      <c r="O171" s="17"/>
      <c r="P171" s="17">
        <f t="shared" si="21"/>
        <v>1.0616595495636241</v>
      </c>
      <c r="Q171" s="17">
        <f t="shared" si="22"/>
        <v>6.9597681582504247</v>
      </c>
      <c r="R171" s="98" t="s">
        <v>108</v>
      </c>
    </row>
    <row r="172" spans="1:18" s="97" customFormat="1" ht="15.6" x14ac:dyDescent="0.35">
      <c r="A172" s="111" t="s">
        <v>34</v>
      </c>
      <c r="B172" s="135" t="s">
        <v>340</v>
      </c>
      <c r="C172" s="112" t="s">
        <v>153</v>
      </c>
      <c r="D172" s="113">
        <v>4.42</v>
      </c>
      <c r="E172" s="119">
        <v>501.08396226244344</v>
      </c>
      <c r="F172" s="119">
        <f t="shared" si="23"/>
        <v>2214.7911131999999</v>
      </c>
      <c r="G172" s="107"/>
      <c r="H172" s="17"/>
      <c r="I172" s="17"/>
      <c r="J172" s="17">
        <f t="shared" si="18"/>
        <v>221.47911132000002</v>
      </c>
      <c r="K172" s="17"/>
      <c r="L172" s="17"/>
      <c r="M172" s="17">
        <f t="shared" si="19"/>
        <v>194.90161796159998</v>
      </c>
      <c r="N172" s="17">
        <f t="shared" si="20"/>
        <v>78.935155274447993</v>
      </c>
      <c r="O172" s="17"/>
      <c r="P172" s="17">
        <f t="shared" si="21"/>
        <v>487.81925959608861</v>
      </c>
      <c r="Q172" s="17">
        <f t="shared" si="22"/>
        <v>3197.9262573521364</v>
      </c>
      <c r="R172" s="98" t="s">
        <v>108</v>
      </c>
    </row>
    <row r="173" spans="1:18" s="97" customFormat="1" ht="15.6" x14ac:dyDescent="0.35">
      <c r="A173" s="111" t="s">
        <v>46</v>
      </c>
      <c r="B173" s="135" t="s">
        <v>341</v>
      </c>
      <c r="C173" s="112" t="s">
        <v>153</v>
      </c>
      <c r="D173" s="113">
        <v>0.86</v>
      </c>
      <c r="E173" s="119">
        <v>743.42044360465127</v>
      </c>
      <c r="F173" s="119">
        <f t="shared" si="23"/>
        <v>639.34158150000007</v>
      </c>
      <c r="G173" s="107"/>
      <c r="H173" s="17"/>
      <c r="I173" s="17"/>
      <c r="J173" s="17">
        <f t="shared" si="18"/>
        <v>63.934158150000009</v>
      </c>
      <c r="K173" s="17"/>
      <c r="L173" s="17"/>
      <c r="M173" s="17">
        <f t="shared" si="19"/>
        <v>56.262059172000008</v>
      </c>
      <c r="N173" s="17">
        <f t="shared" si="20"/>
        <v>22.786133964660003</v>
      </c>
      <c r="O173" s="17"/>
      <c r="P173" s="17">
        <f t="shared" si="21"/>
        <v>140.81830790159881</v>
      </c>
      <c r="Q173" s="17">
        <f t="shared" si="22"/>
        <v>923.14224068825899</v>
      </c>
      <c r="R173" s="98" t="s">
        <v>108</v>
      </c>
    </row>
    <row r="174" spans="1:18" s="97" customFormat="1" x14ac:dyDescent="0.35">
      <c r="A174" s="111" t="s">
        <v>42</v>
      </c>
      <c r="B174" s="56" t="s">
        <v>164</v>
      </c>
      <c r="C174" s="112" t="s">
        <v>21</v>
      </c>
      <c r="D174" s="117">
        <v>1</v>
      </c>
      <c r="E174" s="119">
        <v>238.12536000000003</v>
      </c>
      <c r="F174" s="119">
        <f t="shared" si="23"/>
        <v>238.12536000000003</v>
      </c>
      <c r="G174" s="107"/>
      <c r="H174" s="17"/>
      <c r="I174" s="17"/>
      <c r="J174" s="17">
        <f t="shared" si="18"/>
        <v>23.812536000000005</v>
      </c>
      <c r="K174" s="17"/>
      <c r="L174" s="17"/>
      <c r="M174" s="17">
        <f t="shared" si="19"/>
        <v>20.955031680000001</v>
      </c>
      <c r="N174" s="17">
        <f t="shared" si="20"/>
        <v>8.4867878304000008</v>
      </c>
      <c r="O174" s="17"/>
      <c r="P174" s="17">
        <f t="shared" si="21"/>
        <v>52.448348791871993</v>
      </c>
      <c r="Q174" s="17">
        <f t="shared" si="22"/>
        <v>343.82806430227197</v>
      </c>
      <c r="R174" s="98" t="s">
        <v>108</v>
      </c>
    </row>
    <row r="175" spans="1:18" s="97" customFormat="1" x14ac:dyDescent="0.35">
      <c r="A175" s="111" t="s">
        <v>31</v>
      </c>
      <c r="B175" s="56" t="s">
        <v>342</v>
      </c>
      <c r="C175" s="112" t="s">
        <v>26</v>
      </c>
      <c r="D175" s="117">
        <v>2</v>
      </c>
      <c r="E175" s="119">
        <v>68.489250000000013</v>
      </c>
      <c r="F175" s="119">
        <f t="shared" si="23"/>
        <v>136.97850000000003</v>
      </c>
      <c r="G175" s="107"/>
      <c r="H175" s="17"/>
      <c r="I175" s="17"/>
      <c r="J175" s="17">
        <f t="shared" si="18"/>
        <v>13.697850000000003</v>
      </c>
      <c r="K175" s="17"/>
      <c r="L175" s="17"/>
      <c r="M175" s="17">
        <f t="shared" si="19"/>
        <v>12.054108000000001</v>
      </c>
      <c r="N175" s="17">
        <f t="shared" si="20"/>
        <v>4.8819137400000008</v>
      </c>
      <c r="O175" s="17"/>
      <c r="P175" s="17">
        <f t="shared" si="21"/>
        <v>30.1702269132</v>
      </c>
      <c r="Q175" s="17">
        <f t="shared" si="22"/>
        <v>197.78259865320001</v>
      </c>
      <c r="R175" s="98" t="s">
        <v>108</v>
      </c>
    </row>
    <row r="176" spans="1:18" s="97" customFormat="1" x14ac:dyDescent="0.35">
      <c r="A176" s="111" t="s">
        <v>32</v>
      </c>
      <c r="B176" s="99" t="s">
        <v>343</v>
      </c>
      <c r="C176" s="55" t="s">
        <v>19</v>
      </c>
      <c r="D176" s="116">
        <v>1</v>
      </c>
      <c r="E176" s="119">
        <v>44.572915254237287</v>
      </c>
      <c r="F176" s="119">
        <f t="shared" si="23"/>
        <v>44.572915254237287</v>
      </c>
      <c r="G176" s="107"/>
      <c r="H176" s="17"/>
      <c r="I176" s="17"/>
      <c r="J176" s="17">
        <f t="shared" si="18"/>
        <v>4.4572915254237291</v>
      </c>
      <c r="K176" s="17"/>
      <c r="L176" s="17"/>
      <c r="M176" s="17">
        <f t="shared" si="19"/>
        <v>3.9224165423728814</v>
      </c>
      <c r="N176" s="17">
        <f t="shared" si="20"/>
        <v>1.5885786996610167</v>
      </c>
      <c r="O176" s="17"/>
      <c r="P176" s="17">
        <f t="shared" si="21"/>
        <v>9.8174163639050835</v>
      </c>
      <c r="Q176" s="17">
        <f t="shared" si="22"/>
        <v>64.358618385599996</v>
      </c>
      <c r="R176" s="98" t="s">
        <v>108</v>
      </c>
    </row>
    <row r="177" spans="1:18" s="97" customFormat="1" x14ac:dyDescent="0.35">
      <c r="A177" s="115" t="s">
        <v>32</v>
      </c>
      <c r="B177" s="99" t="s">
        <v>224</v>
      </c>
      <c r="C177" s="55" t="s">
        <v>19</v>
      </c>
      <c r="D177" s="116">
        <v>4</v>
      </c>
      <c r="E177" s="119">
        <v>3.2722000000000002</v>
      </c>
      <c r="F177" s="119">
        <f t="shared" si="23"/>
        <v>13.088800000000001</v>
      </c>
      <c r="G177" s="107"/>
      <c r="H177" s="17"/>
      <c r="I177" s="17"/>
      <c r="J177" s="17">
        <f t="shared" si="18"/>
        <v>1.3088800000000003</v>
      </c>
      <c r="K177" s="17"/>
      <c r="L177" s="17"/>
      <c r="M177" s="17">
        <f t="shared" si="19"/>
        <v>1.1518144000000001</v>
      </c>
      <c r="N177" s="17">
        <f t="shared" si="20"/>
        <v>0.46648483200000002</v>
      </c>
      <c r="O177" s="17"/>
      <c r="P177" s="17">
        <f t="shared" si="21"/>
        <v>2.8828762617599999</v>
      </c>
      <c r="Q177" s="17">
        <f t="shared" si="22"/>
        <v>18.898855493759999</v>
      </c>
      <c r="R177" s="98" t="s">
        <v>108</v>
      </c>
    </row>
    <row r="178" spans="1:18" s="97" customFormat="1" x14ac:dyDescent="0.35">
      <c r="A178" s="115" t="s">
        <v>58</v>
      </c>
      <c r="B178" s="99" t="s">
        <v>344</v>
      </c>
      <c r="C178" s="55" t="s">
        <v>19</v>
      </c>
      <c r="D178" s="116">
        <v>4</v>
      </c>
      <c r="E178" s="119">
        <v>3.1588983050847457</v>
      </c>
      <c r="F178" s="119">
        <f t="shared" si="23"/>
        <v>12.635593220338983</v>
      </c>
      <c r="G178" s="107"/>
      <c r="H178" s="17"/>
      <c r="I178" s="17"/>
      <c r="J178" s="17">
        <f t="shared" si="18"/>
        <v>1.2635593220338983</v>
      </c>
      <c r="K178" s="17"/>
      <c r="L178" s="17"/>
      <c r="M178" s="17">
        <f t="shared" si="19"/>
        <v>1.1119322033898305</v>
      </c>
      <c r="N178" s="17">
        <f t="shared" si="20"/>
        <v>0.45033254237288134</v>
      </c>
      <c r="O178" s="17"/>
      <c r="P178" s="17">
        <f t="shared" si="21"/>
        <v>2.7830551118644067</v>
      </c>
      <c r="Q178" s="17">
        <f t="shared" si="22"/>
        <v>18.244472399999999</v>
      </c>
      <c r="R178" s="98" t="s">
        <v>109</v>
      </c>
    </row>
    <row r="179" spans="1:18" s="97" customFormat="1" x14ac:dyDescent="0.35">
      <c r="A179" s="115" t="s">
        <v>47</v>
      </c>
      <c r="B179" s="99" t="s">
        <v>225</v>
      </c>
      <c r="C179" s="55" t="s">
        <v>19</v>
      </c>
      <c r="D179" s="116">
        <v>1</v>
      </c>
      <c r="E179" s="119">
        <v>3.2722000000000002</v>
      </c>
      <c r="F179" s="119">
        <f t="shared" si="23"/>
        <v>3.2722000000000002</v>
      </c>
      <c r="G179" s="107"/>
      <c r="H179" s="17"/>
      <c r="I179" s="17"/>
      <c r="J179" s="17">
        <f t="shared" si="18"/>
        <v>0.32722000000000007</v>
      </c>
      <c r="K179" s="17"/>
      <c r="L179" s="17"/>
      <c r="M179" s="17">
        <f t="shared" si="19"/>
        <v>0.28795360000000003</v>
      </c>
      <c r="N179" s="17">
        <f t="shared" si="20"/>
        <v>0.116621208</v>
      </c>
      <c r="O179" s="17"/>
      <c r="P179" s="17">
        <f t="shared" si="21"/>
        <v>0.72071906543999997</v>
      </c>
      <c r="Q179" s="17">
        <f t="shared" si="22"/>
        <v>4.7247138734399998</v>
      </c>
      <c r="R179" s="98" t="s">
        <v>108</v>
      </c>
    </row>
    <row r="180" spans="1:18" s="97" customFormat="1" x14ac:dyDescent="0.35">
      <c r="A180" s="115" t="s">
        <v>59</v>
      </c>
      <c r="B180" s="99" t="s">
        <v>345</v>
      </c>
      <c r="C180" s="55" t="s">
        <v>19</v>
      </c>
      <c r="D180" s="116">
        <v>1</v>
      </c>
      <c r="E180" s="119">
        <v>3.1588983050847457</v>
      </c>
      <c r="F180" s="119">
        <f t="shared" si="23"/>
        <v>3.1588983050847457</v>
      </c>
      <c r="G180" s="107"/>
      <c r="H180" s="17"/>
      <c r="I180" s="17"/>
      <c r="J180" s="17">
        <f t="shared" si="18"/>
        <v>0.31588983050847458</v>
      </c>
      <c r="K180" s="17"/>
      <c r="L180" s="17"/>
      <c r="M180" s="17">
        <f t="shared" si="19"/>
        <v>0.27798305084745761</v>
      </c>
      <c r="N180" s="17">
        <f t="shared" si="20"/>
        <v>0.11258313559322033</v>
      </c>
      <c r="O180" s="17"/>
      <c r="P180" s="17">
        <f t="shared" si="21"/>
        <v>0.69576377796610167</v>
      </c>
      <c r="Q180" s="17">
        <f t="shared" si="22"/>
        <v>4.5611180999999998</v>
      </c>
      <c r="R180" s="98" t="s">
        <v>109</v>
      </c>
    </row>
    <row r="181" spans="1:18" s="97" customFormat="1" x14ac:dyDescent="0.35">
      <c r="A181" s="106" t="s">
        <v>49</v>
      </c>
      <c r="B181" s="99" t="s">
        <v>243</v>
      </c>
      <c r="C181" s="55" t="s">
        <v>194</v>
      </c>
      <c r="D181" s="116">
        <v>2.2000000000000002</v>
      </c>
      <c r="E181" s="232">
        <v>314.43299999999994</v>
      </c>
      <c r="F181" s="119">
        <f t="shared" si="23"/>
        <v>691.75259999999992</v>
      </c>
      <c r="G181" s="107"/>
      <c r="H181" s="17"/>
      <c r="I181" s="17"/>
      <c r="J181" s="17">
        <f t="shared" si="18"/>
        <v>69.175259999999994</v>
      </c>
      <c r="K181" s="17"/>
      <c r="L181" s="17"/>
      <c r="M181" s="17">
        <f t="shared" si="19"/>
        <v>60.87422879999999</v>
      </c>
      <c r="N181" s="17">
        <f t="shared" si="20"/>
        <v>24.654062663999994</v>
      </c>
      <c r="O181" s="17"/>
      <c r="P181" s="17">
        <f t="shared" si="21"/>
        <v>152.36210726351996</v>
      </c>
      <c r="Q181" s="17">
        <f t="shared" si="22"/>
        <v>998.81825872751983</v>
      </c>
      <c r="R181" s="98" t="s">
        <v>108</v>
      </c>
    </row>
    <row r="182" spans="1:18" s="97" customFormat="1" x14ac:dyDescent="0.35">
      <c r="A182" s="111"/>
      <c r="B182" s="196" t="s">
        <v>346</v>
      </c>
      <c r="C182" s="55"/>
      <c r="D182" s="117"/>
      <c r="E182" s="119"/>
      <c r="F182" s="119"/>
      <c r="G182" s="107"/>
      <c r="H182" s="17"/>
      <c r="I182" s="17"/>
      <c r="J182" s="17">
        <f t="shared" si="18"/>
        <v>0</v>
      </c>
      <c r="K182" s="17"/>
      <c r="L182" s="17"/>
      <c r="M182" s="17">
        <f t="shared" si="19"/>
        <v>0</v>
      </c>
      <c r="N182" s="17">
        <f t="shared" si="20"/>
        <v>0</v>
      </c>
      <c r="O182" s="17"/>
      <c r="P182" s="17">
        <f t="shared" si="21"/>
        <v>0</v>
      </c>
      <c r="Q182" s="17">
        <f t="shared" si="22"/>
        <v>0</v>
      </c>
      <c r="R182" s="98" t="s">
        <v>108</v>
      </c>
    </row>
    <row r="183" spans="1:18" s="97" customFormat="1" ht="15.6" x14ac:dyDescent="0.35">
      <c r="A183" s="124" t="s">
        <v>39</v>
      </c>
      <c r="B183" s="259" t="s">
        <v>347</v>
      </c>
      <c r="C183" s="125" t="s">
        <v>153</v>
      </c>
      <c r="D183" s="230">
        <v>4</v>
      </c>
      <c r="E183" s="233">
        <v>104.89401599999999</v>
      </c>
      <c r="F183" s="234">
        <f>D183*E183</f>
        <v>419.57606399999997</v>
      </c>
      <c r="G183" s="107"/>
      <c r="H183" s="17"/>
      <c r="I183" s="17"/>
      <c r="J183" s="17">
        <f t="shared" si="18"/>
        <v>41.957606400000003</v>
      </c>
      <c r="K183" s="17"/>
      <c r="L183" s="17"/>
      <c r="M183" s="17">
        <f t="shared" si="19"/>
        <v>36.922693631999998</v>
      </c>
      <c r="N183" s="17">
        <f t="shared" si="20"/>
        <v>14.95369092096</v>
      </c>
      <c r="O183" s="17"/>
      <c r="P183" s="17">
        <f t="shared" si="21"/>
        <v>92.413809891532793</v>
      </c>
      <c r="Q183" s="17">
        <f t="shared" si="22"/>
        <v>605.82386484449273</v>
      </c>
      <c r="R183" s="98" t="s">
        <v>108</v>
      </c>
    </row>
    <row r="184" spans="1:18" s="97" customFormat="1" ht="15.6" x14ac:dyDescent="0.35">
      <c r="A184" s="235">
        <v>2</v>
      </c>
      <c r="B184" s="135" t="s">
        <v>348</v>
      </c>
      <c r="C184" s="112" t="s">
        <v>153</v>
      </c>
      <c r="D184" s="236">
        <v>2</v>
      </c>
      <c r="E184" s="237">
        <v>154.61100000000002</v>
      </c>
      <c r="F184" s="237">
        <f>D184*E184</f>
        <v>309.22200000000004</v>
      </c>
      <c r="G184" s="107"/>
      <c r="H184" s="17"/>
      <c r="I184" s="17"/>
      <c r="J184" s="17">
        <f t="shared" si="18"/>
        <v>30.922200000000004</v>
      </c>
      <c r="K184" s="17"/>
      <c r="L184" s="17"/>
      <c r="M184" s="17">
        <f t="shared" si="19"/>
        <v>27.211536000000006</v>
      </c>
      <c r="N184" s="17">
        <f t="shared" si="20"/>
        <v>11.020672080000002</v>
      </c>
      <c r="O184" s="17"/>
      <c r="P184" s="17">
        <f t="shared" si="21"/>
        <v>68.107753454400012</v>
      </c>
      <c r="Q184" s="17">
        <f t="shared" si="22"/>
        <v>446.48416153440007</v>
      </c>
      <c r="R184" s="98" t="s">
        <v>108</v>
      </c>
    </row>
    <row r="185" spans="1:18" s="97" customFormat="1" ht="15.6" x14ac:dyDescent="0.35">
      <c r="A185" s="121" t="s">
        <v>37</v>
      </c>
      <c r="B185" s="136" t="s">
        <v>155</v>
      </c>
      <c r="C185" s="122" t="s">
        <v>153</v>
      </c>
      <c r="D185" s="137">
        <v>2</v>
      </c>
      <c r="E185" s="237">
        <v>6.5537999999999998</v>
      </c>
      <c r="F185" s="237">
        <f t="shared" ref="F185:F222" si="24">D185*E185</f>
        <v>13.1076</v>
      </c>
      <c r="G185" s="107"/>
      <c r="H185" s="17"/>
      <c r="I185" s="17"/>
      <c r="J185" s="17">
        <f t="shared" si="18"/>
        <v>1.3107600000000001</v>
      </c>
      <c r="K185" s="17"/>
      <c r="L185" s="17"/>
      <c r="M185" s="17">
        <f t="shared" si="19"/>
        <v>1.1534688</v>
      </c>
      <c r="N185" s="17">
        <f t="shared" si="20"/>
        <v>0.467154864</v>
      </c>
      <c r="O185" s="17"/>
      <c r="P185" s="17">
        <f t="shared" si="21"/>
        <v>2.8870170595199998</v>
      </c>
      <c r="Q185" s="17">
        <f t="shared" si="22"/>
        <v>18.926000723519998</v>
      </c>
      <c r="R185" s="98" t="s">
        <v>108</v>
      </c>
    </row>
    <row r="186" spans="1:18" s="97" customFormat="1" ht="15.6" x14ac:dyDescent="0.35">
      <c r="A186" s="121" t="s">
        <v>76</v>
      </c>
      <c r="B186" s="136" t="s">
        <v>349</v>
      </c>
      <c r="C186" s="122" t="s">
        <v>153</v>
      </c>
      <c r="D186" s="123">
        <v>1.7920000000000003</v>
      </c>
      <c r="E186" s="237">
        <v>2.5608</v>
      </c>
      <c r="F186" s="237">
        <f t="shared" si="24"/>
        <v>4.5889536000000009</v>
      </c>
      <c r="G186" s="107"/>
      <c r="H186" s="17"/>
      <c r="I186" s="17"/>
      <c r="J186" s="17">
        <f t="shared" si="18"/>
        <v>0.45889536000000009</v>
      </c>
      <c r="K186" s="17"/>
      <c r="L186" s="17"/>
      <c r="M186" s="17">
        <f t="shared" si="19"/>
        <v>0.40382791680000013</v>
      </c>
      <c r="N186" s="17">
        <f t="shared" si="20"/>
        <v>0.16355030630400003</v>
      </c>
      <c r="O186" s="17"/>
      <c r="P186" s="17">
        <f t="shared" si="21"/>
        <v>1.0107408929587203</v>
      </c>
      <c r="Q186" s="17">
        <f t="shared" si="22"/>
        <v>6.6259680760627218</v>
      </c>
      <c r="R186" s="98" t="s">
        <v>108</v>
      </c>
    </row>
    <row r="187" spans="1:18" s="97" customFormat="1" ht="15.6" x14ac:dyDescent="0.35">
      <c r="A187" s="121" t="s">
        <v>25</v>
      </c>
      <c r="B187" s="136" t="s">
        <v>350</v>
      </c>
      <c r="C187" s="122" t="s">
        <v>153</v>
      </c>
      <c r="D187" s="123">
        <v>1.7920000000000003</v>
      </c>
      <c r="E187" s="237">
        <v>6.5537999999999998</v>
      </c>
      <c r="F187" s="237">
        <f t="shared" si="24"/>
        <v>11.744409600000001</v>
      </c>
      <c r="G187" s="107"/>
      <c r="H187" s="17"/>
      <c r="I187" s="17"/>
      <c r="J187" s="17">
        <f t="shared" si="18"/>
        <v>1.1744409600000001</v>
      </c>
      <c r="K187" s="17"/>
      <c r="L187" s="17"/>
      <c r="M187" s="17">
        <f t="shared" si="19"/>
        <v>1.0335080448</v>
      </c>
      <c r="N187" s="17">
        <f t="shared" si="20"/>
        <v>0.41857075814400002</v>
      </c>
      <c r="O187" s="17"/>
      <c r="P187" s="17">
        <f t="shared" si="21"/>
        <v>2.5867672853299202</v>
      </c>
      <c r="Q187" s="17">
        <f t="shared" si="22"/>
        <v>16.95769664827392</v>
      </c>
      <c r="R187" s="98" t="s">
        <v>108</v>
      </c>
    </row>
    <row r="188" spans="1:18" s="97" customFormat="1" x14ac:dyDescent="0.35">
      <c r="A188" s="115" t="s">
        <v>23</v>
      </c>
      <c r="B188" s="96" t="s">
        <v>351</v>
      </c>
      <c r="C188" s="55" t="s">
        <v>19</v>
      </c>
      <c r="D188" s="130">
        <v>10</v>
      </c>
      <c r="E188" s="237">
        <v>593.03066760000002</v>
      </c>
      <c r="F188" s="237">
        <f t="shared" si="24"/>
        <v>5930.3066760000002</v>
      </c>
      <c r="G188" s="107"/>
      <c r="H188" s="17"/>
      <c r="I188" s="17"/>
      <c r="J188" s="17">
        <f t="shared" si="18"/>
        <v>593.03066760000002</v>
      </c>
      <c r="K188" s="17"/>
      <c r="L188" s="17"/>
      <c r="M188" s="17">
        <f t="shared" si="19"/>
        <v>521.86698748800006</v>
      </c>
      <c r="N188" s="17">
        <f t="shared" si="20"/>
        <v>211.35612993263999</v>
      </c>
      <c r="O188" s="17"/>
      <c r="P188" s="17">
        <f t="shared" si="21"/>
        <v>1306.1808829837153</v>
      </c>
      <c r="Q188" s="17">
        <f t="shared" si="22"/>
        <v>8562.7413440043547</v>
      </c>
      <c r="R188" s="98" t="s">
        <v>108</v>
      </c>
    </row>
    <row r="189" spans="1:18" s="97" customFormat="1" ht="15.6" x14ac:dyDescent="0.35">
      <c r="A189" s="111" t="s">
        <v>33</v>
      </c>
      <c r="B189" s="56" t="s">
        <v>242</v>
      </c>
      <c r="C189" s="112" t="s">
        <v>154</v>
      </c>
      <c r="D189" s="117">
        <v>80</v>
      </c>
      <c r="E189" s="237">
        <v>8.1885250000000003</v>
      </c>
      <c r="F189" s="237">
        <f t="shared" si="24"/>
        <v>655.08199999999999</v>
      </c>
      <c r="G189" s="107"/>
      <c r="H189" s="17"/>
      <c r="I189" s="17"/>
      <c r="J189" s="17">
        <f t="shared" si="18"/>
        <v>65.508200000000002</v>
      </c>
      <c r="K189" s="17"/>
      <c r="L189" s="17"/>
      <c r="M189" s="17">
        <f t="shared" si="19"/>
        <v>57.647216</v>
      </c>
      <c r="N189" s="17">
        <f t="shared" si="20"/>
        <v>23.347122479999996</v>
      </c>
      <c r="O189" s="17"/>
      <c r="P189" s="17">
        <f t="shared" si="21"/>
        <v>144.28521692639998</v>
      </c>
      <c r="Q189" s="17">
        <f t="shared" si="22"/>
        <v>945.86975540639992</v>
      </c>
      <c r="R189" s="98" t="s">
        <v>108</v>
      </c>
    </row>
    <row r="190" spans="1:18" s="97" customFormat="1" ht="15.6" x14ac:dyDescent="0.35">
      <c r="A190" s="115" t="s">
        <v>27</v>
      </c>
      <c r="B190" s="96" t="s">
        <v>352</v>
      </c>
      <c r="C190" s="55" t="s">
        <v>153</v>
      </c>
      <c r="D190" s="131">
        <v>0.26</v>
      </c>
      <c r="E190" s="237">
        <v>156.87349999999998</v>
      </c>
      <c r="F190" s="237">
        <f t="shared" si="24"/>
        <v>40.787109999999998</v>
      </c>
      <c r="G190" s="107"/>
      <c r="H190" s="17"/>
      <c r="I190" s="17"/>
      <c r="J190" s="17">
        <f t="shared" si="18"/>
        <v>4.0787110000000002</v>
      </c>
      <c r="K190" s="17"/>
      <c r="L190" s="17"/>
      <c r="M190" s="17">
        <f t="shared" si="19"/>
        <v>3.58926568</v>
      </c>
      <c r="N190" s="17">
        <f t="shared" si="20"/>
        <v>1.4536526003999997</v>
      </c>
      <c r="O190" s="17"/>
      <c r="P190" s="17">
        <f t="shared" si="21"/>
        <v>8.9835730704719978</v>
      </c>
      <c r="Q190" s="17">
        <f t="shared" si="22"/>
        <v>58.89231235087199</v>
      </c>
      <c r="R190" s="98" t="s">
        <v>108</v>
      </c>
    </row>
    <row r="191" spans="1:18" s="97" customFormat="1" x14ac:dyDescent="0.35">
      <c r="A191" s="124" t="s">
        <v>48</v>
      </c>
      <c r="B191" s="138" t="s">
        <v>353</v>
      </c>
      <c r="C191" s="125" t="s">
        <v>19</v>
      </c>
      <c r="D191" s="126">
        <v>1</v>
      </c>
      <c r="E191" s="237">
        <v>271.68900000000002</v>
      </c>
      <c r="F191" s="237">
        <f t="shared" si="24"/>
        <v>271.68900000000002</v>
      </c>
      <c r="G191" s="107"/>
      <c r="H191" s="17"/>
      <c r="I191" s="17"/>
      <c r="J191" s="17">
        <f t="shared" si="18"/>
        <v>27.168900000000004</v>
      </c>
      <c r="K191" s="17"/>
      <c r="L191" s="17"/>
      <c r="M191" s="17">
        <f t="shared" si="19"/>
        <v>23.908632000000004</v>
      </c>
      <c r="N191" s="17">
        <f t="shared" si="20"/>
        <v>9.6829959600000013</v>
      </c>
      <c r="O191" s="17"/>
      <c r="P191" s="17">
        <f t="shared" si="21"/>
        <v>59.840915032800012</v>
      </c>
      <c r="Q191" s="17">
        <f t="shared" si="22"/>
        <v>392.29044299280008</v>
      </c>
      <c r="R191" s="98" t="s">
        <v>108</v>
      </c>
    </row>
    <row r="192" spans="1:18" s="97" customFormat="1" x14ac:dyDescent="0.35">
      <c r="A192" s="124" t="s">
        <v>43</v>
      </c>
      <c r="B192" s="138" t="s">
        <v>156</v>
      </c>
      <c r="C192" s="125" t="s">
        <v>19</v>
      </c>
      <c r="D192" s="126">
        <v>2</v>
      </c>
      <c r="E192" s="237">
        <v>244.809</v>
      </c>
      <c r="F192" s="237">
        <f t="shared" si="24"/>
        <v>489.61799999999999</v>
      </c>
      <c r="G192" s="107"/>
      <c r="H192" s="17"/>
      <c r="I192" s="17"/>
      <c r="J192" s="17">
        <f t="shared" si="18"/>
        <v>48.961800000000004</v>
      </c>
      <c r="K192" s="17"/>
      <c r="L192" s="17"/>
      <c r="M192" s="17">
        <f t="shared" si="19"/>
        <v>43.086384000000002</v>
      </c>
      <c r="N192" s="17">
        <f t="shared" si="20"/>
        <v>17.449985519999998</v>
      </c>
      <c r="O192" s="17"/>
      <c r="P192" s="17">
        <f t="shared" si="21"/>
        <v>107.84091051359999</v>
      </c>
      <c r="Q192" s="17">
        <f t="shared" si="22"/>
        <v>706.95708003359994</v>
      </c>
      <c r="R192" s="98" t="s">
        <v>108</v>
      </c>
    </row>
    <row r="193" spans="1:18" s="97" customFormat="1" x14ac:dyDescent="0.35">
      <c r="A193" s="127" t="s">
        <v>44</v>
      </c>
      <c r="B193" s="139" t="s">
        <v>354</v>
      </c>
      <c r="C193" s="128" t="s">
        <v>19</v>
      </c>
      <c r="D193" s="130">
        <v>1</v>
      </c>
      <c r="E193" s="237">
        <v>66.816000000000003</v>
      </c>
      <c r="F193" s="237">
        <f t="shared" si="24"/>
        <v>66.816000000000003</v>
      </c>
      <c r="G193" s="107"/>
      <c r="H193" s="17"/>
      <c r="I193" s="17"/>
      <c r="J193" s="17">
        <f t="shared" si="18"/>
        <v>6.6816000000000004</v>
      </c>
      <c r="K193" s="17"/>
      <c r="L193" s="17"/>
      <c r="M193" s="17">
        <f t="shared" si="19"/>
        <v>5.8798080000000006</v>
      </c>
      <c r="N193" s="17">
        <f t="shared" si="20"/>
        <v>2.3813222399999998</v>
      </c>
      <c r="O193" s="17"/>
      <c r="P193" s="17">
        <f t="shared" si="21"/>
        <v>14.716571443200001</v>
      </c>
      <c r="Q193" s="17">
        <f t="shared" si="22"/>
        <v>96.475301683200001</v>
      </c>
      <c r="R193" s="98" t="s">
        <v>108</v>
      </c>
    </row>
    <row r="194" spans="1:18" s="97" customFormat="1" x14ac:dyDescent="0.35">
      <c r="A194" s="127" t="s">
        <v>40</v>
      </c>
      <c r="B194" s="139" t="s">
        <v>355</v>
      </c>
      <c r="C194" s="128" t="s">
        <v>19</v>
      </c>
      <c r="D194" s="130">
        <v>2</v>
      </c>
      <c r="E194" s="237">
        <v>30.821999999999999</v>
      </c>
      <c r="F194" s="237">
        <f t="shared" si="24"/>
        <v>61.643999999999998</v>
      </c>
      <c r="G194" s="107"/>
      <c r="H194" s="17"/>
      <c r="I194" s="17"/>
      <c r="J194" s="17">
        <f t="shared" si="18"/>
        <v>6.1644000000000005</v>
      </c>
      <c r="K194" s="17"/>
      <c r="L194" s="17"/>
      <c r="M194" s="17">
        <f t="shared" si="19"/>
        <v>5.4246720000000002</v>
      </c>
      <c r="N194" s="17">
        <f t="shared" si="20"/>
        <v>2.1969921600000002</v>
      </c>
      <c r="O194" s="17"/>
      <c r="P194" s="17">
        <f t="shared" si="21"/>
        <v>13.577411548799999</v>
      </c>
      <c r="Q194" s="17">
        <f t="shared" si="22"/>
        <v>89.007475708800001</v>
      </c>
      <c r="R194" s="98" t="s">
        <v>108</v>
      </c>
    </row>
    <row r="195" spans="1:18" s="97" customFormat="1" x14ac:dyDescent="0.35">
      <c r="A195" s="127" t="s">
        <v>28</v>
      </c>
      <c r="B195" s="139" t="s">
        <v>356</v>
      </c>
      <c r="C195" s="128" t="s">
        <v>19</v>
      </c>
      <c r="D195" s="130">
        <v>2</v>
      </c>
      <c r="E195" s="237">
        <v>30.821999999999999</v>
      </c>
      <c r="F195" s="237">
        <f t="shared" si="24"/>
        <v>61.643999999999998</v>
      </c>
      <c r="G195" s="107"/>
      <c r="H195" s="17"/>
      <c r="I195" s="17"/>
      <c r="J195" s="17">
        <f t="shared" si="18"/>
        <v>6.1644000000000005</v>
      </c>
      <c r="K195" s="17"/>
      <c r="L195" s="17"/>
      <c r="M195" s="17">
        <f t="shared" si="19"/>
        <v>5.4246720000000002</v>
      </c>
      <c r="N195" s="17">
        <f t="shared" si="20"/>
        <v>2.1969921600000002</v>
      </c>
      <c r="O195" s="17"/>
      <c r="P195" s="17">
        <f t="shared" si="21"/>
        <v>13.577411548799999</v>
      </c>
      <c r="Q195" s="17">
        <f t="shared" si="22"/>
        <v>89.007475708800001</v>
      </c>
      <c r="R195" s="98" t="s">
        <v>108</v>
      </c>
    </row>
    <row r="196" spans="1:18" s="97" customFormat="1" x14ac:dyDescent="0.35">
      <c r="A196" s="127" t="s">
        <v>29</v>
      </c>
      <c r="B196" s="139" t="s">
        <v>157</v>
      </c>
      <c r="C196" s="128" t="s">
        <v>19</v>
      </c>
      <c r="D196" s="130">
        <v>4</v>
      </c>
      <c r="E196" s="237">
        <v>50.772000000000006</v>
      </c>
      <c r="F196" s="237">
        <f t="shared" si="24"/>
        <v>203.08800000000002</v>
      </c>
      <c r="G196" s="107"/>
      <c r="H196" s="17"/>
      <c r="I196" s="17"/>
      <c r="J196" s="17">
        <f t="shared" si="18"/>
        <v>20.308800000000005</v>
      </c>
      <c r="K196" s="17"/>
      <c r="L196" s="17"/>
      <c r="M196" s="17">
        <f t="shared" si="19"/>
        <v>17.871744000000003</v>
      </c>
      <c r="N196" s="17">
        <f t="shared" si="20"/>
        <v>7.238056320000001</v>
      </c>
      <c r="O196" s="17"/>
      <c r="P196" s="17">
        <f t="shared" si="21"/>
        <v>44.731188057600008</v>
      </c>
      <c r="Q196" s="17">
        <f t="shared" si="22"/>
        <v>293.23778837760005</v>
      </c>
      <c r="R196" s="98" t="s">
        <v>108</v>
      </c>
    </row>
    <row r="197" spans="1:18" s="97" customFormat="1" x14ac:dyDescent="0.35">
      <c r="A197" s="127" t="s">
        <v>30</v>
      </c>
      <c r="B197" s="139" t="s">
        <v>158</v>
      </c>
      <c r="C197" s="128" t="s">
        <v>19</v>
      </c>
      <c r="D197" s="130">
        <v>4</v>
      </c>
      <c r="E197" s="237">
        <v>30.821999999999999</v>
      </c>
      <c r="F197" s="237">
        <f t="shared" si="24"/>
        <v>123.288</v>
      </c>
      <c r="G197" s="107"/>
      <c r="H197" s="17"/>
      <c r="I197" s="17"/>
      <c r="J197" s="17">
        <f t="shared" si="18"/>
        <v>12.328800000000001</v>
      </c>
      <c r="K197" s="17"/>
      <c r="L197" s="17"/>
      <c r="M197" s="17">
        <f t="shared" si="19"/>
        <v>10.849344</v>
      </c>
      <c r="N197" s="17">
        <f t="shared" si="20"/>
        <v>4.3939843200000004</v>
      </c>
      <c r="O197" s="17"/>
      <c r="P197" s="17">
        <f t="shared" si="21"/>
        <v>27.154823097599998</v>
      </c>
      <c r="Q197" s="17">
        <f t="shared" si="22"/>
        <v>178.0149514176</v>
      </c>
      <c r="R197" s="98" t="s">
        <v>108</v>
      </c>
    </row>
    <row r="198" spans="1:18" s="97" customFormat="1" x14ac:dyDescent="0.35">
      <c r="A198" s="127" t="s">
        <v>41</v>
      </c>
      <c r="B198" s="139" t="s">
        <v>357</v>
      </c>
      <c r="C198" s="128" t="s">
        <v>19</v>
      </c>
      <c r="D198" s="129">
        <v>1</v>
      </c>
      <c r="E198" s="237">
        <v>30.821999999999999</v>
      </c>
      <c r="F198" s="237">
        <f t="shared" si="24"/>
        <v>30.821999999999999</v>
      </c>
      <c r="G198" s="107"/>
      <c r="H198" s="17"/>
      <c r="I198" s="17"/>
      <c r="J198" s="17">
        <f t="shared" si="18"/>
        <v>3.0822000000000003</v>
      </c>
      <c r="K198" s="17"/>
      <c r="L198" s="17"/>
      <c r="M198" s="17">
        <f t="shared" si="19"/>
        <v>2.7123360000000001</v>
      </c>
      <c r="N198" s="17">
        <f t="shared" si="20"/>
        <v>1.0984960800000001</v>
      </c>
      <c r="O198" s="17"/>
      <c r="P198" s="17">
        <f t="shared" si="21"/>
        <v>6.7887057743999994</v>
      </c>
      <c r="Q198" s="17">
        <f t="shared" si="22"/>
        <v>44.503737854400001</v>
      </c>
      <c r="R198" s="98" t="s">
        <v>108</v>
      </c>
    </row>
    <row r="199" spans="1:18" s="97" customFormat="1" x14ac:dyDescent="0.35">
      <c r="A199" s="127" t="s">
        <v>45</v>
      </c>
      <c r="B199" s="139" t="s">
        <v>358</v>
      </c>
      <c r="C199" s="128" t="s">
        <v>19</v>
      </c>
      <c r="D199" s="129">
        <v>8</v>
      </c>
      <c r="E199" s="237">
        <v>29.771999999999998</v>
      </c>
      <c r="F199" s="237">
        <f t="shared" si="24"/>
        <v>238.17599999999999</v>
      </c>
      <c r="G199" s="107"/>
      <c r="H199" s="17"/>
      <c r="I199" s="17"/>
      <c r="J199" s="17">
        <f t="shared" si="18"/>
        <v>23.817599999999999</v>
      </c>
      <c r="K199" s="17"/>
      <c r="L199" s="17"/>
      <c r="M199" s="17">
        <f t="shared" si="19"/>
        <v>20.959488</v>
      </c>
      <c r="N199" s="17">
        <f t="shared" si="20"/>
        <v>8.4885926400000002</v>
      </c>
      <c r="O199" s="17"/>
      <c r="P199" s="17">
        <f t="shared" si="21"/>
        <v>52.459502515200001</v>
      </c>
      <c r="Q199" s="17">
        <f t="shared" si="22"/>
        <v>343.90118315519999</v>
      </c>
      <c r="R199" s="98" t="s">
        <v>108</v>
      </c>
    </row>
    <row r="200" spans="1:18" s="97" customFormat="1" x14ac:dyDescent="0.35">
      <c r="A200" s="127" t="s">
        <v>38</v>
      </c>
      <c r="B200" s="139" t="s">
        <v>359</v>
      </c>
      <c r="C200" s="128" t="s">
        <v>8</v>
      </c>
      <c r="D200" s="129">
        <v>300</v>
      </c>
      <c r="E200" s="237">
        <v>8.1902999999999988</v>
      </c>
      <c r="F200" s="237">
        <f t="shared" si="24"/>
        <v>2457.0899999999997</v>
      </c>
      <c r="G200" s="107"/>
      <c r="H200" s="17"/>
      <c r="I200" s="17"/>
      <c r="J200" s="17">
        <f t="shared" si="18"/>
        <v>245.70899999999997</v>
      </c>
      <c r="K200" s="17"/>
      <c r="L200" s="17"/>
      <c r="M200" s="17">
        <f t="shared" si="19"/>
        <v>216.22391999999996</v>
      </c>
      <c r="N200" s="17">
        <f t="shared" si="20"/>
        <v>87.570687599999985</v>
      </c>
      <c r="O200" s="17"/>
      <c r="P200" s="17">
        <f t="shared" si="21"/>
        <v>541.18684936799991</v>
      </c>
      <c r="Q200" s="17">
        <f t="shared" si="22"/>
        <v>3547.7804569679993</v>
      </c>
      <c r="R200" s="98" t="s">
        <v>108</v>
      </c>
    </row>
    <row r="201" spans="1:18" s="97" customFormat="1" x14ac:dyDescent="0.35">
      <c r="A201" s="127" t="s">
        <v>34</v>
      </c>
      <c r="B201" s="139" t="s">
        <v>360</v>
      </c>
      <c r="C201" s="128" t="s">
        <v>8</v>
      </c>
      <c r="D201" s="129">
        <v>100</v>
      </c>
      <c r="E201" s="237">
        <v>8.0643000000000011</v>
      </c>
      <c r="F201" s="237">
        <f t="shared" si="24"/>
        <v>806.43000000000006</v>
      </c>
      <c r="G201" s="107"/>
      <c r="H201" s="17"/>
      <c r="I201" s="17"/>
      <c r="J201" s="17">
        <f t="shared" ref="J201:J222" si="25">F201*$J$4</f>
        <v>80.643000000000015</v>
      </c>
      <c r="K201" s="17"/>
      <c r="L201" s="17"/>
      <c r="M201" s="17">
        <f t="shared" ref="M201:M222" si="26">(F201+J201+I201+H201+K201+L201)*$M$4</f>
        <v>70.965840000000014</v>
      </c>
      <c r="N201" s="17">
        <f t="shared" ref="N201:N222" si="27">(F201++H201+I201+J201+M201+K201+L201)*$N$4</f>
        <v>28.741165200000005</v>
      </c>
      <c r="O201" s="17"/>
      <c r="P201" s="17">
        <f t="shared" ref="P201:P222" si="28">(F201+I201+J201+M201+N201+H201+O201+K201+L201)*$P$4</f>
        <v>177.62040093600001</v>
      </c>
      <c r="Q201" s="17">
        <f t="shared" ref="Q201:Q222" si="29">SUM(F201:P201)</f>
        <v>1164.4004061360001</v>
      </c>
      <c r="R201" s="98" t="s">
        <v>108</v>
      </c>
    </row>
    <row r="202" spans="1:18" s="97" customFormat="1" x14ac:dyDescent="0.35">
      <c r="A202" s="127" t="s">
        <v>46</v>
      </c>
      <c r="B202" s="134" t="s">
        <v>159</v>
      </c>
      <c r="C202" s="128" t="s">
        <v>8</v>
      </c>
      <c r="D202" s="130">
        <v>120</v>
      </c>
      <c r="E202" s="237">
        <v>7.8487</v>
      </c>
      <c r="F202" s="237">
        <f t="shared" si="24"/>
        <v>941.84400000000005</v>
      </c>
      <c r="G202" s="107"/>
      <c r="H202" s="17"/>
      <c r="I202" s="17"/>
      <c r="J202" s="17">
        <f t="shared" si="25"/>
        <v>94.184400000000011</v>
      </c>
      <c r="K202" s="17"/>
      <c r="L202" s="17"/>
      <c r="M202" s="17">
        <f t="shared" si="26"/>
        <v>82.882272000000015</v>
      </c>
      <c r="N202" s="17">
        <f t="shared" si="27"/>
        <v>33.567320160000008</v>
      </c>
      <c r="O202" s="17"/>
      <c r="P202" s="17">
        <f t="shared" si="28"/>
        <v>207.44603858880004</v>
      </c>
      <c r="Q202" s="17">
        <f t="shared" si="29"/>
        <v>1359.9240307488003</v>
      </c>
      <c r="R202" s="98" t="s">
        <v>108</v>
      </c>
    </row>
    <row r="203" spans="1:18" s="97" customFormat="1" x14ac:dyDescent="0.35">
      <c r="A203" s="127" t="s">
        <v>42</v>
      </c>
      <c r="B203" s="134" t="s">
        <v>160</v>
      </c>
      <c r="C203" s="128" t="s">
        <v>8</v>
      </c>
      <c r="D203" s="130">
        <v>250</v>
      </c>
      <c r="E203" s="237">
        <v>6.2421999999999995</v>
      </c>
      <c r="F203" s="237">
        <f t="shared" si="24"/>
        <v>1560.55</v>
      </c>
      <c r="G203" s="107"/>
      <c r="H203" s="17"/>
      <c r="I203" s="17"/>
      <c r="J203" s="17">
        <f t="shared" si="25"/>
        <v>156.05500000000001</v>
      </c>
      <c r="K203" s="17"/>
      <c r="L203" s="17"/>
      <c r="M203" s="17">
        <f t="shared" si="26"/>
        <v>137.32840000000002</v>
      </c>
      <c r="N203" s="17">
        <f t="shared" si="27"/>
        <v>55.618002000000004</v>
      </c>
      <c r="O203" s="17"/>
      <c r="P203" s="17">
        <f t="shared" si="28"/>
        <v>343.71925235999998</v>
      </c>
      <c r="Q203" s="17">
        <f t="shared" si="29"/>
        <v>2253.2706543600002</v>
      </c>
      <c r="R203" s="98" t="s">
        <v>108</v>
      </c>
    </row>
    <row r="204" spans="1:18" s="97" customFormat="1" x14ac:dyDescent="0.35">
      <c r="A204" s="127" t="s">
        <v>31</v>
      </c>
      <c r="B204" s="139" t="s">
        <v>361</v>
      </c>
      <c r="C204" s="128" t="s">
        <v>19</v>
      </c>
      <c r="D204" s="129">
        <v>11</v>
      </c>
      <c r="E204" s="237">
        <v>73.688000000000002</v>
      </c>
      <c r="F204" s="237">
        <f t="shared" si="24"/>
        <v>810.56799999999998</v>
      </c>
      <c r="G204" s="107"/>
      <c r="H204" s="17"/>
      <c r="I204" s="17"/>
      <c r="J204" s="17">
        <f t="shared" si="25"/>
        <v>81.05680000000001</v>
      </c>
      <c r="K204" s="17"/>
      <c r="L204" s="17"/>
      <c r="M204" s="17">
        <f t="shared" si="26"/>
        <v>71.32998400000001</v>
      </c>
      <c r="N204" s="17">
        <f t="shared" si="27"/>
        <v>28.888643519999999</v>
      </c>
      <c r="O204" s="17"/>
      <c r="P204" s="17">
        <f t="shared" si="28"/>
        <v>178.53181695359999</v>
      </c>
      <c r="Q204" s="17">
        <f t="shared" si="29"/>
        <v>1170.3752444735999</v>
      </c>
      <c r="R204" s="98" t="s">
        <v>108</v>
      </c>
    </row>
    <row r="205" spans="1:18" s="97" customFormat="1" x14ac:dyDescent="0.35">
      <c r="A205" s="115" t="s">
        <v>32</v>
      </c>
      <c r="B205" s="139" t="s">
        <v>362</v>
      </c>
      <c r="C205" s="55" t="s">
        <v>19</v>
      </c>
      <c r="D205" s="116">
        <v>6</v>
      </c>
      <c r="E205" s="237">
        <v>73.688000000000002</v>
      </c>
      <c r="F205" s="237">
        <f t="shared" si="24"/>
        <v>442.12800000000004</v>
      </c>
      <c r="G205" s="107"/>
      <c r="H205" s="17"/>
      <c r="I205" s="17"/>
      <c r="J205" s="17">
        <f t="shared" si="25"/>
        <v>44.212800000000009</v>
      </c>
      <c r="K205" s="17"/>
      <c r="L205" s="17"/>
      <c r="M205" s="17">
        <f t="shared" si="26"/>
        <v>38.907264000000005</v>
      </c>
      <c r="N205" s="17">
        <f t="shared" si="27"/>
        <v>15.757441920000003</v>
      </c>
      <c r="O205" s="17"/>
      <c r="P205" s="17">
        <f t="shared" si="28"/>
        <v>97.380991065600014</v>
      </c>
      <c r="Q205" s="17">
        <f t="shared" si="29"/>
        <v>638.38649698560016</v>
      </c>
      <c r="R205" s="98" t="s">
        <v>108</v>
      </c>
    </row>
    <row r="206" spans="1:18" s="97" customFormat="1" x14ac:dyDescent="0.35">
      <c r="A206" s="115" t="s">
        <v>47</v>
      </c>
      <c r="B206" s="139" t="s">
        <v>363</v>
      </c>
      <c r="C206" s="55" t="s">
        <v>19</v>
      </c>
      <c r="D206" s="116">
        <v>6</v>
      </c>
      <c r="E206" s="237">
        <v>73.688000000000002</v>
      </c>
      <c r="F206" s="237">
        <f t="shared" si="24"/>
        <v>442.12800000000004</v>
      </c>
      <c r="G206" s="107"/>
      <c r="H206" s="17"/>
      <c r="I206" s="17"/>
      <c r="J206" s="17">
        <f t="shared" si="25"/>
        <v>44.212800000000009</v>
      </c>
      <c r="K206" s="17"/>
      <c r="L206" s="17"/>
      <c r="M206" s="17">
        <f t="shared" si="26"/>
        <v>38.907264000000005</v>
      </c>
      <c r="N206" s="17">
        <f t="shared" si="27"/>
        <v>15.757441920000003</v>
      </c>
      <c r="O206" s="17"/>
      <c r="P206" s="17">
        <f t="shared" si="28"/>
        <v>97.380991065600014</v>
      </c>
      <c r="Q206" s="17">
        <f t="shared" si="29"/>
        <v>638.38649698560016</v>
      </c>
      <c r="R206" s="98" t="s">
        <v>108</v>
      </c>
    </row>
    <row r="207" spans="1:18" s="97" customFormat="1" x14ac:dyDescent="0.35">
      <c r="A207" s="115" t="s">
        <v>49</v>
      </c>
      <c r="B207" s="139" t="s">
        <v>364</v>
      </c>
      <c r="C207" s="55" t="s">
        <v>19</v>
      </c>
      <c r="D207" s="116">
        <v>6</v>
      </c>
      <c r="E207" s="237">
        <v>73.688000000000002</v>
      </c>
      <c r="F207" s="237">
        <f t="shared" si="24"/>
        <v>442.12800000000004</v>
      </c>
      <c r="G207" s="107"/>
      <c r="H207" s="17"/>
      <c r="I207" s="17"/>
      <c r="J207" s="17">
        <f t="shared" si="25"/>
        <v>44.212800000000009</v>
      </c>
      <c r="K207" s="17"/>
      <c r="L207" s="17"/>
      <c r="M207" s="17">
        <f t="shared" si="26"/>
        <v>38.907264000000005</v>
      </c>
      <c r="N207" s="17">
        <f t="shared" si="27"/>
        <v>15.757441920000003</v>
      </c>
      <c r="O207" s="17"/>
      <c r="P207" s="17">
        <f t="shared" si="28"/>
        <v>97.380991065600014</v>
      </c>
      <c r="Q207" s="17">
        <f t="shared" si="29"/>
        <v>638.38649698560016</v>
      </c>
      <c r="R207" s="98" t="s">
        <v>108</v>
      </c>
    </row>
    <row r="208" spans="1:18" s="97" customFormat="1" x14ac:dyDescent="0.35">
      <c r="A208" s="115" t="s">
        <v>50</v>
      </c>
      <c r="B208" s="139" t="s">
        <v>365</v>
      </c>
      <c r="C208" s="55" t="s">
        <v>19</v>
      </c>
      <c r="D208" s="116">
        <v>2</v>
      </c>
      <c r="E208" s="237">
        <v>73.688000000000002</v>
      </c>
      <c r="F208" s="237">
        <f t="shared" si="24"/>
        <v>147.376</v>
      </c>
      <c r="G208" s="107"/>
      <c r="H208" s="17"/>
      <c r="I208" s="17"/>
      <c r="J208" s="17">
        <f t="shared" si="25"/>
        <v>14.7376</v>
      </c>
      <c r="K208" s="17"/>
      <c r="L208" s="17"/>
      <c r="M208" s="17">
        <f t="shared" si="26"/>
        <v>12.969088000000001</v>
      </c>
      <c r="N208" s="17">
        <f t="shared" si="27"/>
        <v>5.2524806400000008</v>
      </c>
      <c r="O208" s="17"/>
      <c r="P208" s="17">
        <f t="shared" si="28"/>
        <v>32.4603303552</v>
      </c>
      <c r="Q208" s="17">
        <f t="shared" si="29"/>
        <v>212.79549899520001</v>
      </c>
      <c r="R208" s="98" t="s">
        <v>108</v>
      </c>
    </row>
    <row r="209" spans="1:18" s="97" customFormat="1" x14ac:dyDescent="0.35">
      <c r="A209" s="115" t="s">
        <v>51</v>
      </c>
      <c r="B209" s="139" t="s">
        <v>366</v>
      </c>
      <c r="C209" s="55" t="s">
        <v>19</v>
      </c>
      <c r="D209" s="130">
        <v>7</v>
      </c>
      <c r="E209" s="237">
        <v>160.33999999999997</v>
      </c>
      <c r="F209" s="237">
        <f t="shared" si="24"/>
        <v>1122.3799999999999</v>
      </c>
      <c r="G209" s="107"/>
      <c r="H209" s="17"/>
      <c r="I209" s="17"/>
      <c r="J209" s="17">
        <f t="shared" si="25"/>
        <v>112.238</v>
      </c>
      <c r="K209" s="17"/>
      <c r="L209" s="17"/>
      <c r="M209" s="17">
        <f t="shared" si="26"/>
        <v>98.769440000000003</v>
      </c>
      <c r="N209" s="17">
        <f t="shared" si="27"/>
        <v>40.001623199999997</v>
      </c>
      <c r="O209" s="17"/>
      <c r="P209" s="17">
        <f t="shared" si="28"/>
        <v>247.21003137599999</v>
      </c>
      <c r="Q209" s="17">
        <f t="shared" si="29"/>
        <v>1620.599094576</v>
      </c>
      <c r="R209" s="98" t="s">
        <v>108</v>
      </c>
    </row>
    <row r="210" spans="1:18" s="97" customFormat="1" x14ac:dyDescent="0.35">
      <c r="A210" s="127" t="s">
        <v>52</v>
      </c>
      <c r="B210" s="134" t="s">
        <v>367</v>
      </c>
      <c r="C210" s="128" t="s">
        <v>21</v>
      </c>
      <c r="D210" s="129">
        <v>6</v>
      </c>
      <c r="E210" s="237">
        <v>19.377740000000003</v>
      </c>
      <c r="F210" s="237">
        <f t="shared" si="24"/>
        <v>116.26644000000002</v>
      </c>
      <c r="G210" s="107"/>
      <c r="H210" s="17"/>
      <c r="I210" s="17"/>
      <c r="J210" s="17">
        <f t="shared" si="25"/>
        <v>11.626644000000002</v>
      </c>
      <c r="K210" s="17"/>
      <c r="L210" s="17"/>
      <c r="M210" s="17">
        <f t="shared" si="26"/>
        <v>10.231446720000001</v>
      </c>
      <c r="N210" s="17">
        <f t="shared" si="27"/>
        <v>4.1437359216000003</v>
      </c>
      <c r="O210" s="17"/>
      <c r="P210" s="17">
        <f t="shared" si="28"/>
        <v>25.608287995488006</v>
      </c>
      <c r="Q210" s="17">
        <f t="shared" si="29"/>
        <v>167.87655463708805</v>
      </c>
      <c r="R210" s="98" t="s">
        <v>108</v>
      </c>
    </row>
    <row r="211" spans="1:18" s="97" customFormat="1" x14ac:dyDescent="0.35">
      <c r="A211" s="127" t="s">
        <v>53</v>
      </c>
      <c r="B211" s="134" t="s">
        <v>368</v>
      </c>
      <c r="C211" s="128" t="s">
        <v>21</v>
      </c>
      <c r="D211" s="129">
        <v>14</v>
      </c>
      <c r="E211" s="237">
        <v>19.377739999999999</v>
      </c>
      <c r="F211" s="237">
        <f t="shared" si="24"/>
        <v>271.28836000000001</v>
      </c>
      <c r="G211" s="107"/>
      <c r="H211" s="17"/>
      <c r="I211" s="17"/>
      <c r="J211" s="17">
        <f t="shared" si="25"/>
        <v>27.128836000000003</v>
      </c>
      <c r="K211" s="17"/>
      <c r="L211" s="17"/>
      <c r="M211" s="17">
        <f t="shared" si="26"/>
        <v>23.873375679999999</v>
      </c>
      <c r="N211" s="17">
        <f t="shared" si="27"/>
        <v>9.6687171503999991</v>
      </c>
      <c r="O211" s="17"/>
      <c r="P211" s="17">
        <f t="shared" si="28"/>
        <v>59.752671989471985</v>
      </c>
      <c r="Q211" s="17">
        <f t="shared" si="29"/>
        <v>391.71196081987193</v>
      </c>
      <c r="R211" s="98" t="s">
        <v>108</v>
      </c>
    </row>
    <row r="212" spans="1:18" s="97" customFormat="1" x14ac:dyDescent="0.35">
      <c r="A212" s="127" t="s">
        <v>54</v>
      </c>
      <c r="B212" s="134" t="s">
        <v>161</v>
      </c>
      <c r="C212" s="128" t="s">
        <v>19</v>
      </c>
      <c r="D212" s="130">
        <v>9</v>
      </c>
      <c r="E212" s="237">
        <v>13.82934</v>
      </c>
      <c r="F212" s="237">
        <f t="shared" si="24"/>
        <v>124.46406</v>
      </c>
      <c r="G212" s="107"/>
      <c r="H212" s="17"/>
      <c r="I212" s="17"/>
      <c r="J212" s="17">
        <f t="shared" si="25"/>
        <v>12.446406000000001</v>
      </c>
      <c r="K212" s="17"/>
      <c r="L212" s="17"/>
      <c r="M212" s="17">
        <f t="shared" si="26"/>
        <v>10.952837280000001</v>
      </c>
      <c r="N212" s="17">
        <f t="shared" si="27"/>
        <v>4.4358990984000002</v>
      </c>
      <c r="O212" s="17"/>
      <c r="P212" s="17">
        <f t="shared" si="28"/>
        <v>27.413856428112002</v>
      </c>
      <c r="Q212" s="17">
        <f t="shared" si="29"/>
        <v>179.71305880651204</v>
      </c>
      <c r="R212" s="98" t="s">
        <v>108</v>
      </c>
    </row>
    <row r="213" spans="1:18" s="97" customFormat="1" x14ac:dyDescent="0.35">
      <c r="A213" s="127" t="s">
        <v>60</v>
      </c>
      <c r="B213" s="134" t="s">
        <v>369</v>
      </c>
      <c r="C213" s="128" t="s">
        <v>19</v>
      </c>
      <c r="D213" s="130">
        <v>5</v>
      </c>
      <c r="E213" s="237">
        <v>14.939599999999999</v>
      </c>
      <c r="F213" s="237">
        <f t="shared" si="24"/>
        <v>74.697999999999993</v>
      </c>
      <c r="G213" s="107"/>
      <c r="H213" s="17"/>
      <c r="I213" s="17"/>
      <c r="J213" s="17">
        <f t="shared" si="25"/>
        <v>7.4697999999999993</v>
      </c>
      <c r="K213" s="17"/>
      <c r="L213" s="17"/>
      <c r="M213" s="17">
        <f t="shared" si="26"/>
        <v>6.5734240000000002</v>
      </c>
      <c r="N213" s="17">
        <f t="shared" si="27"/>
        <v>2.6622367200000001</v>
      </c>
      <c r="O213" s="17"/>
      <c r="P213" s="17">
        <f t="shared" si="28"/>
        <v>16.4526229296</v>
      </c>
      <c r="Q213" s="17">
        <f t="shared" si="29"/>
        <v>107.8560836496</v>
      </c>
      <c r="R213" s="98" t="s">
        <v>108</v>
      </c>
    </row>
    <row r="214" spans="1:18" s="97" customFormat="1" x14ac:dyDescent="0.35">
      <c r="A214" s="127" t="s">
        <v>55</v>
      </c>
      <c r="B214" s="134" t="s">
        <v>370</v>
      </c>
      <c r="C214" s="128" t="s">
        <v>21</v>
      </c>
      <c r="D214" s="129">
        <v>10</v>
      </c>
      <c r="E214" s="237">
        <v>22.216000000000001</v>
      </c>
      <c r="F214" s="237">
        <f t="shared" si="24"/>
        <v>222.16000000000003</v>
      </c>
      <c r="G214" s="107"/>
      <c r="H214" s="17"/>
      <c r="I214" s="17"/>
      <c r="J214" s="17">
        <f t="shared" si="25"/>
        <v>22.216000000000005</v>
      </c>
      <c r="K214" s="17"/>
      <c r="L214" s="17"/>
      <c r="M214" s="17">
        <f t="shared" si="26"/>
        <v>19.550080000000005</v>
      </c>
      <c r="N214" s="17">
        <f t="shared" si="27"/>
        <v>7.9177824000000001</v>
      </c>
      <c r="O214" s="17"/>
      <c r="P214" s="17">
        <f t="shared" si="28"/>
        <v>48.931895232000002</v>
      </c>
      <c r="Q214" s="17">
        <f t="shared" si="29"/>
        <v>320.77575763200002</v>
      </c>
      <c r="R214" s="98" t="s">
        <v>108</v>
      </c>
    </row>
    <row r="215" spans="1:18" s="97" customFormat="1" x14ac:dyDescent="0.35">
      <c r="A215" s="111" t="s">
        <v>61</v>
      </c>
      <c r="B215" s="56" t="s">
        <v>35</v>
      </c>
      <c r="C215" s="112" t="s">
        <v>8</v>
      </c>
      <c r="D215" s="114">
        <v>10</v>
      </c>
      <c r="E215" s="237">
        <v>6.5180999999999996</v>
      </c>
      <c r="F215" s="237">
        <f t="shared" si="24"/>
        <v>65.180999999999997</v>
      </c>
      <c r="G215" s="107"/>
      <c r="H215" s="17"/>
      <c r="I215" s="17"/>
      <c r="J215" s="17">
        <f t="shared" si="25"/>
        <v>6.5181000000000004</v>
      </c>
      <c r="K215" s="17"/>
      <c r="L215" s="17"/>
      <c r="M215" s="17">
        <f t="shared" si="26"/>
        <v>5.7359280000000004</v>
      </c>
      <c r="N215" s="17">
        <f t="shared" si="27"/>
        <v>2.3230508400000001</v>
      </c>
      <c r="O215" s="17"/>
      <c r="P215" s="17">
        <f t="shared" si="28"/>
        <v>14.356454191199999</v>
      </c>
      <c r="Q215" s="17">
        <f t="shared" si="29"/>
        <v>94.114533031199997</v>
      </c>
      <c r="R215" s="98" t="s">
        <v>108</v>
      </c>
    </row>
    <row r="216" spans="1:18" s="97" customFormat="1" x14ac:dyDescent="0.35">
      <c r="A216" s="111" t="s">
        <v>62</v>
      </c>
      <c r="B216" s="135" t="s">
        <v>371</v>
      </c>
      <c r="C216" s="112" t="s">
        <v>19</v>
      </c>
      <c r="D216" s="114">
        <v>13</v>
      </c>
      <c r="E216" s="237">
        <v>21.941749999999999</v>
      </c>
      <c r="F216" s="237">
        <f t="shared" si="24"/>
        <v>285.24275</v>
      </c>
      <c r="G216" s="107"/>
      <c r="H216" s="17"/>
      <c r="I216" s="17"/>
      <c r="J216" s="17">
        <f t="shared" si="25"/>
        <v>28.524275000000003</v>
      </c>
      <c r="K216" s="17"/>
      <c r="L216" s="17"/>
      <c r="M216" s="17">
        <f t="shared" si="26"/>
        <v>25.101361999999998</v>
      </c>
      <c r="N216" s="17">
        <f t="shared" si="27"/>
        <v>10.166051609999998</v>
      </c>
      <c r="O216" s="17"/>
      <c r="P216" s="17">
        <f t="shared" si="28"/>
        <v>62.826198949799995</v>
      </c>
      <c r="Q216" s="17">
        <f t="shared" si="29"/>
        <v>411.86063755980001</v>
      </c>
      <c r="R216" s="98" t="s">
        <v>108</v>
      </c>
    </row>
    <row r="217" spans="1:18" s="97" customFormat="1" x14ac:dyDescent="0.35">
      <c r="A217" s="238">
        <v>35</v>
      </c>
      <c r="B217" s="134" t="s">
        <v>162</v>
      </c>
      <c r="C217" s="128" t="s">
        <v>19</v>
      </c>
      <c r="D217" s="239">
        <v>2</v>
      </c>
      <c r="E217" s="237">
        <v>63</v>
      </c>
      <c r="F217" s="240">
        <f t="shared" si="24"/>
        <v>126</v>
      </c>
      <c r="G217" s="107"/>
      <c r="H217" s="17"/>
      <c r="I217" s="17"/>
      <c r="J217" s="17">
        <f t="shared" si="25"/>
        <v>12.600000000000001</v>
      </c>
      <c r="K217" s="17"/>
      <c r="L217" s="17"/>
      <c r="M217" s="17">
        <f t="shared" si="26"/>
        <v>11.087999999999999</v>
      </c>
      <c r="N217" s="17">
        <f t="shared" si="27"/>
        <v>4.4906399999999991</v>
      </c>
      <c r="O217" s="17"/>
      <c r="P217" s="17">
        <f t="shared" si="28"/>
        <v>27.752155199999994</v>
      </c>
      <c r="Q217" s="17">
        <f t="shared" si="29"/>
        <v>181.93079519999998</v>
      </c>
      <c r="R217" s="98" t="s">
        <v>108</v>
      </c>
    </row>
    <row r="218" spans="1:18" s="97" customFormat="1" x14ac:dyDescent="0.35">
      <c r="A218" s="238">
        <v>36</v>
      </c>
      <c r="B218" s="140" t="s">
        <v>163</v>
      </c>
      <c r="C218" s="109" t="s">
        <v>8</v>
      </c>
      <c r="D218" s="241">
        <v>150</v>
      </c>
      <c r="E218" s="237">
        <v>2.4114800000000001</v>
      </c>
      <c r="F218" s="237">
        <f t="shared" si="24"/>
        <v>361.72200000000004</v>
      </c>
      <c r="G218" s="107"/>
      <c r="H218" s="17"/>
      <c r="I218" s="17"/>
      <c r="J218" s="17">
        <f t="shared" si="25"/>
        <v>36.172200000000004</v>
      </c>
      <c r="K218" s="17"/>
      <c r="L218" s="17"/>
      <c r="M218" s="17">
        <f t="shared" si="26"/>
        <v>31.831536000000007</v>
      </c>
      <c r="N218" s="17">
        <f t="shared" si="27"/>
        <v>12.891772080000003</v>
      </c>
      <c r="O218" s="17"/>
      <c r="P218" s="17">
        <f t="shared" si="28"/>
        <v>79.671151454400018</v>
      </c>
      <c r="Q218" s="17">
        <f t="shared" si="29"/>
        <v>522.28865953440015</v>
      </c>
      <c r="R218" s="98" t="s">
        <v>108</v>
      </c>
    </row>
    <row r="219" spans="1:18" s="97" customFormat="1" x14ac:dyDescent="0.35">
      <c r="A219" s="108" t="s">
        <v>64</v>
      </c>
      <c r="B219" s="140" t="s">
        <v>372</v>
      </c>
      <c r="C219" s="109" t="s">
        <v>8</v>
      </c>
      <c r="D219" s="110">
        <v>150</v>
      </c>
      <c r="E219" s="237">
        <v>0.70738000000000001</v>
      </c>
      <c r="F219" s="237">
        <f t="shared" si="24"/>
        <v>106.107</v>
      </c>
      <c r="G219" s="107"/>
      <c r="H219" s="17"/>
      <c r="I219" s="17"/>
      <c r="J219" s="17">
        <f t="shared" si="25"/>
        <v>10.610700000000001</v>
      </c>
      <c r="K219" s="17"/>
      <c r="L219" s="17"/>
      <c r="M219" s="17">
        <f t="shared" si="26"/>
        <v>9.337416000000001</v>
      </c>
      <c r="N219" s="17">
        <f t="shared" si="27"/>
        <v>3.7816534800000001</v>
      </c>
      <c r="O219" s="17"/>
      <c r="P219" s="17">
        <f t="shared" si="28"/>
        <v>23.370618506400003</v>
      </c>
      <c r="Q219" s="17">
        <f t="shared" si="29"/>
        <v>153.20738798640002</v>
      </c>
      <c r="R219" s="98" t="s">
        <v>108</v>
      </c>
    </row>
    <row r="220" spans="1:18" s="97" customFormat="1" x14ac:dyDescent="0.35">
      <c r="A220" s="238">
        <v>38</v>
      </c>
      <c r="B220" s="140" t="s">
        <v>219</v>
      </c>
      <c r="C220" s="109" t="s">
        <v>21</v>
      </c>
      <c r="D220" s="239">
        <v>300</v>
      </c>
      <c r="E220" s="237">
        <v>1.3583999999999998</v>
      </c>
      <c r="F220" s="237">
        <f t="shared" si="24"/>
        <v>407.51999999999992</v>
      </c>
      <c r="G220" s="107"/>
      <c r="H220" s="17"/>
      <c r="I220" s="17"/>
      <c r="J220" s="17">
        <f t="shared" si="25"/>
        <v>40.751999999999995</v>
      </c>
      <c r="K220" s="17"/>
      <c r="L220" s="17"/>
      <c r="M220" s="17">
        <f t="shared" si="26"/>
        <v>35.861759999999997</v>
      </c>
      <c r="N220" s="17">
        <f t="shared" si="27"/>
        <v>14.524012799999998</v>
      </c>
      <c r="O220" s="17"/>
      <c r="P220" s="17">
        <f t="shared" si="28"/>
        <v>89.758399103999977</v>
      </c>
      <c r="Q220" s="17">
        <f t="shared" si="29"/>
        <v>588.41617190399984</v>
      </c>
      <c r="R220" s="98" t="s">
        <v>108</v>
      </c>
    </row>
    <row r="221" spans="1:18" s="97" customFormat="1" x14ac:dyDescent="0.35">
      <c r="A221" s="238">
        <v>39</v>
      </c>
      <c r="B221" s="140" t="s">
        <v>373</v>
      </c>
      <c r="C221" s="109" t="s">
        <v>22</v>
      </c>
      <c r="D221" s="239">
        <v>15</v>
      </c>
      <c r="E221" s="237">
        <v>26.932799999999997</v>
      </c>
      <c r="F221" s="237">
        <f t="shared" si="24"/>
        <v>403.99199999999996</v>
      </c>
      <c r="G221" s="107"/>
      <c r="H221" s="17"/>
      <c r="I221" s="17"/>
      <c r="J221" s="17">
        <f t="shared" si="25"/>
        <v>40.3992</v>
      </c>
      <c r="K221" s="17"/>
      <c r="L221" s="17"/>
      <c r="M221" s="17">
        <f t="shared" si="26"/>
        <v>35.551296000000001</v>
      </c>
      <c r="N221" s="17">
        <f t="shared" si="27"/>
        <v>14.398274879999997</v>
      </c>
      <c r="O221" s="17"/>
      <c r="P221" s="17">
        <f t="shared" si="28"/>
        <v>88.981338758399986</v>
      </c>
      <c r="Q221" s="17">
        <f t="shared" si="29"/>
        <v>583.32210963839987</v>
      </c>
      <c r="R221" s="98" t="s">
        <v>108</v>
      </c>
    </row>
    <row r="222" spans="1:18" s="97" customFormat="1" ht="15.6" thickBot="1" x14ac:dyDescent="0.4">
      <c r="A222" s="242"/>
      <c r="B222" s="99" t="s">
        <v>243</v>
      </c>
      <c r="C222" s="55" t="s">
        <v>194</v>
      </c>
      <c r="D222" s="119">
        <v>1.95</v>
      </c>
      <c r="E222" s="232">
        <v>32.940599999999996</v>
      </c>
      <c r="F222" s="119">
        <f t="shared" si="24"/>
        <v>64.234169999999992</v>
      </c>
      <c r="G222" s="107"/>
      <c r="H222" s="17"/>
      <c r="I222" s="17"/>
      <c r="J222" s="17">
        <v>-1261.10727280071</v>
      </c>
      <c r="K222" s="17"/>
      <c r="L222" s="17">
        <f>F226</f>
        <v>2228.0798775000003</v>
      </c>
      <c r="M222" s="17">
        <f t="shared" si="26"/>
        <v>82.496541975943217</v>
      </c>
      <c r="N222" s="17">
        <f t="shared" si="27"/>
        <v>33.411099500257002</v>
      </c>
      <c r="O222" s="17">
        <f>F232</f>
        <v>513.05144464839998</v>
      </c>
      <c r="P222" s="17">
        <f t="shared" si="28"/>
        <v>298.82985494830024</v>
      </c>
      <c r="Q222" s="17">
        <f t="shared" si="29"/>
        <v>1958.9957157721906</v>
      </c>
      <c r="R222" s="98" t="s">
        <v>108</v>
      </c>
    </row>
    <row r="223" spans="1:18" ht="15.6" thickBot="1" x14ac:dyDescent="0.4">
      <c r="A223" s="111"/>
      <c r="B223" s="1" t="s">
        <v>9</v>
      </c>
      <c r="C223" s="18"/>
      <c r="D223" s="2"/>
      <c r="E223" s="2"/>
      <c r="F223" s="3">
        <f>SUM(F8:F222)</f>
        <v>86185.859086323253</v>
      </c>
      <c r="G223" s="107"/>
      <c r="H223" s="3">
        <f>SUM(H8:H222)</f>
        <v>0</v>
      </c>
      <c r="I223" s="3">
        <f>SUM(I8:I222)</f>
        <v>0</v>
      </c>
      <c r="J223" s="3">
        <f>SUM(J8:J222)</f>
        <v>7351.0552188316133</v>
      </c>
      <c r="K223" s="3">
        <f>SUM(K8:K222)</f>
        <v>0</v>
      </c>
      <c r="L223" s="3">
        <f>SUM(L8:L222)</f>
        <v>2228.0798775000003</v>
      </c>
      <c r="M223" s="3">
        <f>SUM(M8:M222)</f>
        <v>7661.1995346123931</v>
      </c>
      <c r="N223" s="3">
        <f>SUM(N8:N222)</f>
        <v>3102.7858115180175</v>
      </c>
      <c r="O223" s="3">
        <f>SUM(O8:O222)</f>
        <v>513.05144464839998</v>
      </c>
      <c r="P223" s="3">
        <f>SUM(P8:P222)</f>
        <v>19267.565575218046</v>
      </c>
      <c r="Q223" s="3">
        <f>SUM(Q8:Q222)</f>
        <v>126309.59654865177</v>
      </c>
    </row>
    <row r="224" spans="1:18" ht="15.6" thickBot="1" x14ac:dyDescent="0.4">
      <c r="A224" s="111"/>
      <c r="B224" s="4" t="s">
        <v>99</v>
      </c>
      <c r="C224" s="19">
        <v>0.1</v>
      </c>
      <c r="D224" s="5"/>
      <c r="E224" s="5"/>
      <c r="F224" s="6">
        <v>7351.0552188316169</v>
      </c>
      <c r="G224" s="107"/>
      <c r="H224" s="133"/>
      <c r="I224" s="133"/>
      <c r="J224" s="133">
        <f>J223-F224</f>
        <v>0</v>
      </c>
      <c r="K224" s="133">
        <f>K223-F225</f>
        <v>0</v>
      </c>
      <c r="L224" s="133">
        <f>L223-F226</f>
        <v>0</v>
      </c>
      <c r="M224" s="133">
        <f>M223-F228</f>
        <v>0</v>
      </c>
      <c r="N224" s="133">
        <f>N223-F230</f>
        <v>0</v>
      </c>
      <c r="O224" s="133">
        <f>O223-F232</f>
        <v>0</v>
      </c>
      <c r="P224" s="133">
        <f>P223-F234</f>
        <v>0</v>
      </c>
      <c r="Q224" s="133">
        <f>Q223-F235</f>
        <v>0</v>
      </c>
    </row>
    <row r="225" spans="1:7" ht="15.6" thickBot="1" x14ac:dyDescent="0.4">
      <c r="A225" s="111"/>
      <c r="B225" s="4" t="s">
        <v>169</v>
      </c>
      <c r="C225" s="19">
        <v>0.68</v>
      </c>
      <c r="D225" s="5"/>
      <c r="E225" s="5"/>
      <c r="F225" s="6"/>
      <c r="G225" s="107"/>
    </row>
    <row r="226" spans="1:7" ht="15.6" thickBot="1" x14ac:dyDescent="0.4">
      <c r="A226" s="111"/>
      <c r="B226" s="4" t="s">
        <v>170</v>
      </c>
      <c r="C226" s="19">
        <v>0.75</v>
      </c>
      <c r="D226" s="5"/>
      <c r="E226" s="5"/>
      <c r="F226" s="6">
        <v>2228.0798775000003</v>
      </c>
      <c r="G226" s="107"/>
    </row>
    <row r="227" spans="1:7" ht="15.6" thickBot="1" x14ac:dyDescent="0.4">
      <c r="A227" s="111"/>
      <c r="B227" s="7" t="s">
        <v>10</v>
      </c>
      <c r="C227" s="20"/>
      <c r="D227" s="5"/>
      <c r="E227" s="5"/>
      <c r="F227" s="5">
        <f>SUM(F223:F226)</f>
        <v>95764.994182654875</v>
      </c>
      <c r="G227" s="107"/>
    </row>
    <row r="228" spans="1:7" ht="15.6" thickBot="1" x14ac:dyDescent="0.4">
      <c r="A228" s="111"/>
      <c r="B228" s="4" t="s">
        <v>11</v>
      </c>
      <c r="C228" s="19">
        <v>0.08</v>
      </c>
      <c r="D228" s="5"/>
      <c r="E228" s="5"/>
      <c r="F228" s="6">
        <v>7661.1995346123895</v>
      </c>
      <c r="G228" s="107"/>
    </row>
    <row r="229" spans="1:7" ht="15.6" thickBot="1" x14ac:dyDescent="0.4">
      <c r="A229" s="111"/>
      <c r="B229" s="8" t="s">
        <v>10</v>
      </c>
      <c r="C229" s="21"/>
      <c r="D229" s="9"/>
      <c r="E229" s="9"/>
      <c r="F229" s="9">
        <f>SUM(F227:F228)</f>
        <v>103426.19371726726</v>
      </c>
      <c r="G229" s="107"/>
    </row>
    <row r="230" spans="1:7" ht="15.6" thickBot="1" x14ac:dyDescent="0.4">
      <c r="A230" s="111"/>
      <c r="B230" s="4" t="s">
        <v>92</v>
      </c>
      <c r="C230" s="19">
        <v>0.03</v>
      </c>
      <c r="D230" s="5"/>
      <c r="E230" s="5"/>
      <c r="F230" s="6">
        <f>F229*C230</f>
        <v>3102.7858115180179</v>
      </c>
      <c r="G230" s="107"/>
    </row>
    <row r="231" spans="1:7" ht="15.6" thickBot="1" x14ac:dyDescent="0.4">
      <c r="A231" s="111"/>
      <c r="B231" s="7" t="s">
        <v>10</v>
      </c>
      <c r="C231" s="20"/>
      <c r="D231" s="5"/>
      <c r="E231" s="5"/>
      <c r="F231" s="5">
        <f>SUM(F229:F230)</f>
        <v>106528.97952878528</v>
      </c>
      <c r="G231" s="107"/>
    </row>
    <row r="232" spans="1:7" ht="15.6" thickBot="1" x14ac:dyDescent="0.4">
      <c r="A232" s="111"/>
      <c r="B232" s="4" t="s">
        <v>93</v>
      </c>
      <c r="C232" s="19">
        <v>0.02</v>
      </c>
      <c r="D232" s="5"/>
      <c r="E232" s="5"/>
      <c r="F232" s="6">
        <v>513.05144464839998</v>
      </c>
      <c r="G232" s="107"/>
    </row>
    <row r="233" spans="1:7" ht="15.6" thickBot="1" x14ac:dyDescent="0.4">
      <c r="A233" s="111"/>
      <c r="B233" s="8" t="s">
        <v>10</v>
      </c>
      <c r="C233" s="21"/>
      <c r="D233" s="9"/>
      <c r="E233" s="9"/>
      <c r="F233" s="9">
        <f>SUM(F231:F232)</f>
        <v>107042.03097343368</v>
      </c>
      <c r="G233" s="107"/>
    </row>
    <row r="234" spans="1:7" ht="15.6" thickBot="1" x14ac:dyDescent="0.4">
      <c r="A234" s="111"/>
      <c r="B234" s="4" t="s">
        <v>98</v>
      </c>
      <c r="C234" s="19">
        <v>0.18</v>
      </c>
      <c r="D234" s="5"/>
      <c r="E234" s="5"/>
      <c r="F234" s="6">
        <f>F233*C234</f>
        <v>19267.565575218061</v>
      </c>
      <c r="G234" s="107"/>
    </row>
    <row r="235" spans="1:7" ht="15.6" thickBot="1" x14ac:dyDescent="0.4">
      <c r="A235" s="111"/>
      <c r="B235" s="8" t="s">
        <v>10</v>
      </c>
      <c r="C235" s="9"/>
      <c r="D235" s="9"/>
      <c r="E235" s="9"/>
      <c r="F235" s="9">
        <f>SUM(F233:F234)</f>
        <v>126309.59654865174</v>
      </c>
    </row>
    <row r="236" spans="1:7" x14ac:dyDescent="0.35">
      <c r="F236" s="260">
        <f>F235-'კრებსითი ნაკრები '!H13</f>
        <v>0</v>
      </c>
    </row>
    <row r="237" spans="1:7" x14ac:dyDescent="0.35">
      <c r="F237" s="100"/>
    </row>
  </sheetData>
  <autoFilter ref="A6:R236"/>
  <mergeCells count="6">
    <mergeCell ref="F4:F5"/>
    <mergeCell ref="A4:A5"/>
    <mergeCell ref="B4:B5"/>
    <mergeCell ref="C4:C5"/>
    <mergeCell ref="D4:D5"/>
    <mergeCell ref="E4:E5"/>
  </mergeCells>
  <conditionalFormatting sqref="B65:D65">
    <cfRule type="cellIs" dxfId="1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showGridLines="0" tabSelected="1" zoomScale="80" zoomScaleNormal="80" workbookViewId="0">
      <pane xSplit="2" ySplit="6" topLeftCell="C215" activePane="bottomRight" state="frozen"/>
      <selection pane="topRight" activeCell="C1" sqref="C1"/>
      <selection pane="bottomLeft" activeCell="A7" sqref="A7"/>
      <selection pane="bottomRight" activeCell="F232" sqref="F232"/>
    </sheetView>
  </sheetViews>
  <sheetFormatPr defaultColWidth="8.77734375" defaultRowHeight="15" x14ac:dyDescent="0.35"/>
  <cols>
    <col min="1" max="1" width="6" style="87" customWidth="1"/>
    <col min="2" max="2" width="52.44140625" style="87" customWidth="1"/>
    <col min="3" max="3" width="8.5546875" style="87" customWidth="1"/>
    <col min="4" max="4" width="12.5546875" style="87" bestFit="1" customWidth="1"/>
    <col min="5" max="5" width="11.21875" style="87" customWidth="1"/>
    <col min="6" max="6" width="12.21875" style="87" customWidth="1"/>
    <col min="7" max="7" width="31.44140625" style="87" bestFit="1" customWidth="1"/>
    <col min="8" max="16384" width="8.77734375" style="87"/>
  </cols>
  <sheetData>
    <row r="1" spans="1:7" ht="16.05" customHeight="1" x14ac:dyDescent="0.35">
      <c r="A1" s="86"/>
      <c r="B1" s="86"/>
      <c r="C1" s="86"/>
      <c r="D1" s="86"/>
      <c r="E1" s="86"/>
      <c r="F1" s="86"/>
    </row>
    <row r="2" spans="1:7" ht="15.6" thickBot="1" x14ac:dyDescent="0.4">
      <c r="A2" s="104" t="s">
        <v>176</v>
      </c>
      <c r="B2" s="88"/>
      <c r="C2" s="88"/>
      <c r="D2" s="88"/>
      <c r="E2" s="88"/>
      <c r="F2" s="88"/>
      <c r="G2" s="10"/>
    </row>
    <row r="3" spans="1:7" ht="15.6" thickBot="1" x14ac:dyDescent="0.4">
      <c r="A3" s="90"/>
      <c r="C3" s="91"/>
      <c r="D3" s="91"/>
      <c r="E3" s="91"/>
      <c r="F3" s="91"/>
      <c r="G3" s="12"/>
    </row>
    <row r="4" spans="1:7" ht="14.55" customHeight="1" thickBot="1" x14ac:dyDescent="0.4">
      <c r="A4" s="174" t="s">
        <v>0</v>
      </c>
      <c r="B4" s="176" t="s">
        <v>1</v>
      </c>
      <c r="C4" s="176" t="s">
        <v>2</v>
      </c>
      <c r="D4" s="176" t="s">
        <v>95</v>
      </c>
      <c r="E4" s="178" t="s">
        <v>4</v>
      </c>
      <c r="F4" s="172" t="s">
        <v>96</v>
      </c>
      <c r="G4" s="13"/>
    </row>
    <row r="5" spans="1:7" ht="15" customHeight="1" thickBot="1" x14ac:dyDescent="0.4">
      <c r="A5" s="175"/>
      <c r="B5" s="177"/>
      <c r="C5" s="177"/>
      <c r="D5" s="177"/>
      <c r="E5" s="179"/>
      <c r="F5" s="173"/>
      <c r="G5" s="15"/>
    </row>
    <row r="6" spans="1:7" ht="15.6" thickBot="1" x14ac:dyDescent="0.4">
      <c r="A6" s="92">
        <v>1</v>
      </c>
      <c r="B6" s="93">
        <v>2</v>
      </c>
      <c r="C6" s="93">
        <v>3</v>
      </c>
      <c r="D6" s="93">
        <v>4</v>
      </c>
      <c r="E6" s="94">
        <v>5</v>
      </c>
      <c r="F6" s="95">
        <v>6</v>
      </c>
      <c r="G6" s="22">
        <v>7</v>
      </c>
    </row>
    <row r="7" spans="1:7" s="97" customFormat="1" x14ac:dyDescent="0.35">
      <c r="A7" s="198"/>
      <c r="B7" s="243" t="s">
        <v>184</v>
      </c>
      <c r="C7" s="199"/>
      <c r="D7" s="199"/>
      <c r="E7" s="199"/>
      <c r="F7" s="200"/>
      <c r="G7" s="98" t="s">
        <v>108</v>
      </c>
    </row>
    <row r="8" spans="1:7" s="97" customFormat="1" x14ac:dyDescent="0.35">
      <c r="A8" s="204" t="s">
        <v>39</v>
      </c>
      <c r="B8" s="244" t="s">
        <v>185</v>
      </c>
      <c r="C8" s="197" t="s">
        <v>24</v>
      </c>
      <c r="D8" s="201">
        <v>58.56</v>
      </c>
      <c r="E8" s="69"/>
      <c r="F8" s="69">
        <f>D8*E8</f>
        <v>0</v>
      </c>
      <c r="G8" s="98" t="s">
        <v>108</v>
      </c>
    </row>
    <row r="9" spans="1:7" s="97" customFormat="1" x14ac:dyDescent="0.35">
      <c r="A9" s="204" t="s">
        <v>36</v>
      </c>
      <c r="B9" s="244" t="s">
        <v>227</v>
      </c>
      <c r="C9" s="197" t="s">
        <v>24</v>
      </c>
      <c r="D9" s="203">
        <v>54</v>
      </c>
      <c r="E9" s="69"/>
      <c r="F9" s="69">
        <f t="shared" ref="F9:F72" si="0">D9*E9</f>
        <v>0</v>
      </c>
      <c r="G9" s="98" t="s">
        <v>108</v>
      </c>
    </row>
    <row r="10" spans="1:7" s="97" customFormat="1" x14ac:dyDescent="0.35">
      <c r="A10" s="204" t="s">
        <v>37</v>
      </c>
      <c r="B10" s="244" t="s">
        <v>228</v>
      </c>
      <c r="C10" s="197" t="s">
        <v>24</v>
      </c>
      <c r="D10" s="203">
        <v>41.3</v>
      </c>
      <c r="E10" s="69"/>
      <c r="F10" s="69">
        <f t="shared" si="0"/>
        <v>0</v>
      </c>
      <c r="G10" s="98" t="s">
        <v>108</v>
      </c>
    </row>
    <row r="11" spans="1:7" s="97" customFormat="1" ht="15.6" x14ac:dyDescent="0.35">
      <c r="A11" s="204" t="s">
        <v>76</v>
      </c>
      <c r="B11" s="244" t="s">
        <v>229</v>
      </c>
      <c r="C11" s="197" t="s">
        <v>154</v>
      </c>
      <c r="D11" s="203">
        <v>3.4</v>
      </c>
      <c r="E11" s="69"/>
      <c r="F11" s="69">
        <f t="shared" si="0"/>
        <v>0</v>
      </c>
      <c r="G11" s="98" t="s">
        <v>108</v>
      </c>
    </row>
    <row r="12" spans="1:7" s="97" customFormat="1" x14ac:dyDescent="0.35">
      <c r="A12" s="204" t="s">
        <v>25</v>
      </c>
      <c r="B12" s="245" t="s">
        <v>230</v>
      </c>
      <c r="C12" s="197" t="s">
        <v>24</v>
      </c>
      <c r="D12" s="205">
        <v>4.4000000000000004</v>
      </c>
      <c r="E12" s="69"/>
      <c r="F12" s="69">
        <f t="shared" si="0"/>
        <v>0</v>
      </c>
      <c r="G12" s="98" t="s">
        <v>108</v>
      </c>
    </row>
    <row r="13" spans="1:7" s="97" customFormat="1" x14ac:dyDescent="0.35">
      <c r="A13" s="204" t="s">
        <v>23</v>
      </c>
      <c r="B13" s="244" t="s">
        <v>186</v>
      </c>
      <c r="C13" s="197" t="s">
        <v>7</v>
      </c>
      <c r="D13" s="203">
        <v>5.0999999999999996</v>
      </c>
      <c r="E13" s="69"/>
      <c r="F13" s="69">
        <f t="shared" si="0"/>
        <v>0</v>
      </c>
      <c r="G13" s="98" t="s">
        <v>108</v>
      </c>
    </row>
    <row r="14" spans="1:7" s="97" customFormat="1" x14ac:dyDescent="0.35">
      <c r="A14" s="204" t="s">
        <v>33</v>
      </c>
      <c r="B14" s="244" t="s">
        <v>187</v>
      </c>
      <c r="C14" s="197" t="s">
        <v>7</v>
      </c>
      <c r="D14" s="201">
        <v>0.22</v>
      </c>
      <c r="E14" s="69"/>
      <c r="F14" s="69">
        <f t="shared" si="0"/>
        <v>0</v>
      </c>
      <c r="G14" s="98" t="s">
        <v>108</v>
      </c>
    </row>
    <row r="15" spans="1:7" s="97" customFormat="1" x14ac:dyDescent="0.35">
      <c r="A15" s="204" t="s">
        <v>27</v>
      </c>
      <c r="B15" s="244" t="s">
        <v>231</v>
      </c>
      <c r="C15" s="197" t="s">
        <v>7</v>
      </c>
      <c r="D15" s="201">
        <v>1.98</v>
      </c>
      <c r="E15" s="69"/>
      <c r="F15" s="69">
        <f t="shared" si="0"/>
        <v>0</v>
      </c>
      <c r="G15" s="98" t="s">
        <v>108</v>
      </c>
    </row>
    <row r="16" spans="1:7" s="97" customFormat="1" ht="15.6" x14ac:dyDescent="0.35">
      <c r="A16" s="204" t="s">
        <v>48</v>
      </c>
      <c r="B16" s="245" t="s">
        <v>232</v>
      </c>
      <c r="C16" s="197" t="s">
        <v>154</v>
      </c>
      <c r="D16" s="205">
        <v>26.4</v>
      </c>
      <c r="E16" s="69"/>
      <c r="F16" s="69">
        <f t="shared" si="0"/>
        <v>0</v>
      </c>
      <c r="G16" s="98" t="s">
        <v>108</v>
      </c>
    </row>
    <row r="17" spans="1:7" s="97" customFormat="1" x14ac:dyDescent="0.35">
      <c r="A17" s="204" t="s">
        <v>43</v>
      </c>
      <c r="B17" s="245" t="s">
        <v>233</v>
      </c>
      <c r="C17" s="197" t="s">
        <v>24</v>
      </c>
      <c r="D17" s="205">
        <v>90.2</v>
      </c>
      <c r="E17" s="69"/>
      <c r="F17" s="69">
        <f t="shared" si="0"/>
        <v>0</v>
      </c>
      <c r="G17" s="98" t="s">
        <v>108</v>
      </c>
    </row>
    <row r="18" spans="1:7" s="97" customFormat="1" x14ac:dyDescent="0.35">
      <c r="A18" s="206"/>
      <c r="B18" s="246" t="s">
        <v>234</v>
      </c>
      <c r="C18" s="247" t="s">
        <v>6</v>
      </c>
      <c r="D18" s="207">
        <v>30</v>
      </c>
      <c r="E18" s="69"/>
      <c r="F18" s="69">
        <f t="shared" si="0"/>
        <v>0</v>
      </c>
      <c r="G18" s="98" t="s">
        <v>108</v>
      </c>
    </row>
    <row r="19" spans="1:7" s="97" customFormat="1" ht="15.6" x14ac:dyDescent="0.35">
      <c r="A19" s="198" t="s">
        <v>44</v>
      </c>
      <c r="B19" s="248" t="s">
        <v>188</v>
      </c>
      <c r="C19" s="199" t="s">
        <v>153</v>
      </c>
      <c r="D19" s="208">
        <v>1</v>
      </c>
      <c r="E19" s="69"/>
      <c r="F19" s="69">
        <f t="shared" si="0"/>
        <v>0</v>
      </c>
      <c r="G19" s="98" t="s">
        <v>108</v>
      </c>
    </row>
    <row r="20" spans="1:7" s="97" customFormat="1" ht="15.6" x14ac:dyDescent="0.35">
      <c r="A20" s="198" t="s">
        <v>40</v>
      </c>
      <c r="B20" s="248" t="s">
        <v>235</v>
      </c>
      <c r="C20" s="199" t="s">
        <v>153</v>
      </c>
      <c r="D20" s="208">
        <v>1</v>
      </c>
      <c r="E20" s="69"/>
      <c r="F20" s="69">
        <f t="shared" si="0"/>
        <v>0</v>
      </c>
      <c r="G20" s="98" t="s">
        <v>108</v>
      </c>
    </row>
    <row r="21" spans="1:7" s="97" customFormat="1" ht="15.6" x14ac:dyDescent="0.35">
      <c r="A21" s="209" t="s">
        <v>28</v>
      </c>
      <c r="B21" s="249" t="s">
        <v>236</v>
      </c>
      <c r="C21" s="210" t="s">
        <v>153</v>
      </c>
      <c r="D21" s="211">
        <v>0.4</v>
      </c>
      <c r="E21" s="69"/>
      <c r="F21" s="69">
        <f t="shared" si="0"/>
        <v>0</v>
      </c>
      <c r="G21" s="98" t="s">
        <v>108</v>
      </c>
    </row>
    <row r="22" spans="1:7" s="97" customFormat="1" ht="15.6" x14ac:dyDescent="0.35">
      <c r="A22" s="209" t="s">
        <v>29</v>
      </c>
      <c r="B22" s="249" t="s">
        <v>237</v>
      </c>
      <c r="C22" s="210" t="s">
        <v>153</v>
      </c>
      <c r="D22" s="212">
        <v>0.41</v>
      </c>
      <c r="E22" s="69"/>
      <c r="F22" s="69">
        <f t="shared" si="0"/>
        <v>0</v>
      </c>
      <c r="G22" s="98" t="s">
        <v>108</v>
      </c>
    </row>
    <row r="23" spans="1:7" s="97" customFormat="1" x14ac:dyDescent="0.35">
      <c r="A23" s="204" t="s">
        <v>30</v>
      </c>
      <c r="B23" s="244" t="s">
        <v>238</v>
      </c>
      <c r="C23" s="197" t="s">
        <v>6</v>
      </c>
      <c r="D23" s="213">
        <v>3.048E-2</v>
      </c>
      <c r="E23" s="69"/>
      <c r="F23" s="69">
        <f t="shared" si="0"/>
        <v>0</v>
      </c>
      <c r="G23" s="98" t="s">
        <v>108</v>
      </c>
    </row>
    <row r="24" spans="1:7" s="97" customFormat="1" x14ac:dyDescent="0.35">
      <c r="A24" s="197">
        <v>16</v>
      </c>
      <c r="B24" s="245" t="s">
        <v>239</v>
      </c>
      <c r="C24" s="197" t="s">
        <v>6</v>
      </c>
      <c r="D24" s="214">
        <v>0.41443999999999998</v>
      </c>
      <c r="E24" s="69"/>
      <c r="F24" s="69">
        <f t="shared" si="0"/>
        <v>0</v>
      </c>
      <c r="G24" s="98" t="s">
        <v>108</v>
      </c>
    </row>
    <row r="25" spans="1:7" s="97" customFormat="1" x14ac:dyDescent="0.35">
      <c r="A25" s="197">
        <v>17</v>
      </c>
      <c r="B25" s="245" t="s">
        <v>189</v>
      </c>
      <c r="C25" s="197" t="s">
        <v>19</v>
      </c>
      <c r="D25" s="205">
        <v>6</v>
      </c>
      <c r="E25" s="69"/>
      <c r="F25" s="69">
        <f t="shared" si="0"/>
        <v>0</v>
      </c>
      <c r="G25" s="98" t="s">
        <v>108</v>
      </c>
    </row>
    <row r="26" spans="1:7" s="97" customFormat="1" ht="15.6" x14ac:dyDescent="0.35">
      <c r="A26" s="215" t="s">
        <v>38</v>
      </c>
      <c r="B26" s="250" t="s">
        <v>240</v>
      </c>
      <c r="C26" s="216" t="s">
        <v>153</v>
      </c>
      <c r="D26" s="217">
        <v>1.98</v>
      </c>
      <c r="E26" s="69"/>
      <c r="F26" s="69">
        <f t="shared" si="0"/>
        <v>0</v>
      </c>
      <c r="G26" s="98" t="s">
        <v>108</v>
      </c>
    </row>
    <row r="27" spans="1:7" s="97" customFormat="1" x14ac:dyDescent="0.35">
      <c r="A27" s="197">
        <v>19</v>
      </c>
      <c r="B27" s="245" t="s">
        <v>241</v>
      </c>
      <c r="C27" s="197" t="s">
        <v>7</v>
      </c>
      <c r="D27" s="218">
        <v>1.19</v>
      </c>
      <c r="E27" s="69"/>
      <c r="F27" s="69">
        <f t="shared" si="0"/>
        <v>0</v>
      </c>
      <c r="G27" s="98" t="s">
        <v>108</v>
      </c>
    </row>
    <row r="28" spans="1:7" s="97" customFormat="1" ht="15.6" x14ac:dyDescent="0.35">
      <c r="A28" s="204" t="s">
        <v>46</v>
      </c>
      <c r="B28" s="244" t="s">
        <v>242</v>
      </c>
      <c r="C28" s="197" t="s">
        <v>154</v>
      </c>
      <c r="D28" s="203">
        <v>80</v>
      </c>
      <c r="E28" s="69"/>
      <c r="F28" s="69">
        <f t="shared" si="0"/>
        <v>0</v>
      </c>
      <c r="G28" s="98" t="s">
        <v>108</v>
      </c>
    </row>
    <row r="29" spans="1:7" s="97" customFormat="1" x14ac:dyDescent="0.35">
      <c r="A29" s="206" t="s">
        <v>57</v>
      </c>
      <c r="B29" s="246" t="s">
        <v>243</v>
      </c>
      <c r="C29" s="247" t="s">
        <v>6</v>
      </c>
      <c r="D29" s="207">
        <v>12.5</v>
      </c>
      <c r="E29" s="69"/>
      <c r="F29" s="69">
        <f t="shared" si="0"/>
        <v>0</v>
      </c>
      <c r="G29" s="98" t="s">
        <v>108</v>
      </c>
    </row>
    <row r="30" spans="1:7" s="97" customFormat="1" x14ac:dyDescent="0.35">
      <c r="A30" s="198"/>
      <c r="B30" s="243" t="s">
        <v>190</v>
      </c>
      <c r="C30" s="199"/>
      <c r="D30" s="199"/>
      <c r="E30" s="69"/>
      <c r="F30" s="69"/>
      <c r="G30" s="98" t="s">
        <v>108</v>
      </c>
    </row>
    <row r="31" spans="1:7" s="97" customFormat="1" x14ac:dyDescent="0.35">
      <c r="A31" s="204" t="s">
        <v>42</v>
      </c>
      <c r="B31" s="244" t="s">
        <v>244</v>
      </c>
      <c r="C31" s="197" t="s">
        <v>226</v>
      </c>
      <c r="D31" s="219">
        <v>3.38</v>
      </c>
      <c r="E31" s="69"/>
      <c r="F31" s="69">
        <f t="shared" si="0"/>
        <v>0</v>
      </c>
      <c r="G31" s="98" t="s">
        <v>108</v>
      </c>
    </row>
    <row r="32" spans="1:7" s="97" customFormat="1" ht="15.6" x14ac:dyDescent="0.35">
      <c r="A32" s="204" t="s">
        <v>31</v>
      </c>
      <c r="B32" s="244" t="s">
        <v>245</v>
      </c>
      <c r="C32" s="197" t="s">
        <v>154</v>
      </c>
      <c r="D32" s="203">
        <v>137</v>
      </c>
      <c r="E32" s="69"/>
      <c r="F32" s="69">
        <f t="shared" si="0"/>
        <v>0</v>
      </c>
      <c r="G32" s="98" t="s">
        <v>108</v>
      </c>
    </row>
    <row r="33" spans="1:7" s="97" customFormat="1" ht="15.6" x14ac:dyDescent="0.35">
      <c r="A33" s="204" t="s">
        <v>31</v>
      </c>
      <c r="B33" s="244" t="s">
        <v>191</v>
      </c>
      <c r="C33" s="197" t="s">
        <v>154</v>
      </c>
      <c r="D33" s="203">
        <v>200</v>
      </c>
      <c r="E33" s="69"/>
      <c r="F33" s="69">
        <f t="shared" si="0"/>
        <v>0</v>
      </c>
      <c r="G33" s="98" t="s">
        <v>108</v>
      </c>
    </row>
    <row r="34" spans="1:7" s="97" customFormat="1" x14ac:dyDescent="0.35">
      <c r="A34" s="204" t="s">
        <v>32</v>
      </c>
      <c r="B34" s="244" t="s">
        <v>246</v>
      </c>
      <c r="C34" s="197" t="s">
        <v>19</v>
      </c>
      <c r="D34" s="203">
        <v>1</v>
      </c>
      <c r="E34" s="69"/>
      <c r="F34" s="69">
        <f t="shared" si="0"/>
        <v>0</v>
      </c>
      <c r="G34" s="98" t="s">
        <v>108</v>
      </c>
    </row>
    <row r="35" spans="1:7" s="97" customFormat="1" ht="15.6" x14ac:dyDescent="0.35">
      <c r="A35" s="204" t="s">
        <v>47</v>
      </c>
      <c r="B35" s="244" t="s">
        <v>192</v>
      </c>
      <c r="C35" s="197" t="s">
        <v>154</v>
      </c>
      <c r="D35" s="203">
        <v>40.6</v>
      </c>
      <c r="E35" s="69"/>
      <c r="F35" s="69">
        <f t="shared" si="0"/>
        <v>0</v>
      </c>
      <c r="G35" s="98" t="s">
        <v>108</v>
      </c>
    </row>
    <row r="36" spans="1:7" s="97" customFormat="1" x14ac:dyDescent="0.35">
      <c r="A36" s="204" t="s">
        <v>49</v>
      </c>
      <c r="B36" s="245" t="s">
        <v>193</v>
      </c>
      <c r="C36" s="197" t="s">
        <v>194</v>
      </c>
      <c r="D36" s="214">
        <v>0.32147399999999998</v>
      </c>
      <c r="E36" s="69"/>
      <c r="F36" s="69">
        <f t="shared" si="0"/>
        <v>0</v>
      </c>
      <c r="G36" s="98" t="s">
        <v>108</v>
      </c>
    </row>
    <row r="37" spans="1:7" s="97" customFormat="1" ht="15.6" x14ac:dyDescent="0.35">
      <c r="A37" s="204" t="s">
        <v>50</v>
      </c>
      <c r="B37" s="245" t="s">
        <v>247</v>
      </c>
      <c r="C37" s="197" t="s">
        <v>154</v>
      </c>
      <c r="D37" s="205">
        <v>8.6999999999999993</v>
      </c>
      <c r="E37" s="69"/>
      <c r="F37" s="69">
        <f t="shared" si="0"/>
        <v>0</v>
      </c>
      <c r="G37" s="98" t="s">
        <v>108</v>
      </c>
    </row>
    <row r="38" spans="1:7" s="97" customFormat="1" ht="15.6" x14ac:dyDescent="0.35">
      <c r="A38" s="204" t="s">
        <v>51</v>
      </c>
      <c r="B38" s="245" t="s">
        <v>195</v>
      </c>
      <c r="C38" s="197" t="s">
        <v>154</v>
      </c>
      <c r="D38" s="205">
        <v>3.5</v>
      </c>
      <c r="E38" s="69"/>
      <c r="F38" s="69">
        <f t="shared" si="0"/>
        <v>0</v>
      </c>
      <c r="G38" s="98" t="s">
        <v>108</v>
      </c>
    </row>
    <row r="39" spans="1:7" s="97" customFormat="1" ht="15.6" x14ac:dyDescent="0.35">
      <c r="A39" s="204" t="s">
        <v>52</v>
      </c>
      <c r="B39" s="245" t="s">
        <v>248</v>
      </c>
      <c r="C39" s="197" t="s">
        <v>154</v>
      </c>
      <c r="D39" s="205">
        <v>43.5</v>
      </c>
      <c r="E39" s="69"/>
      <c r="F39" s="69">
        <f t="shared" si="0"/>
        <v>0</v>
      </c>
      <c r="G39" s="98" t="s">
        <v>108</v>
      </c>
    </row>
    <row r="40" spans="1:7" s="97" customFormat="1" ht="15.6" x14ac:dyDescent="0.35">
      <c r="A40" s="204" t="s">
        <v>53</v>
      </c>
      <c r="B40" s="245" t="s">
        <v>249</v>
      </c>
      <c r="C40" s="197" t="s">
        <v>154</v>
      </c>
      <c r="D40" s="205">
        <v>8.6999999999999993</v>
      </c>
      <c r="E40" s="69"/>
      <c r="F40" s="69">
        <f t="shared" si="0"/>
        <v>0</v>
      </c>
      <c r="G40" s="98" t="s">
        <v>108</v>
      </c>
    </row>
    <row r="41" spans="1:7" s="97" customFormat="1" x14ac:dyDescent="0.35">
      <c r="A41" s="204" t="s">
        <v>54</v>
      </c>
      <c r="B41" s="245" t="s">
        <v>250</v>
      </c>
      <c r="C41" s="197" t="s">
        <v>8</v>
      </c>
      <c r="D41" s="205">
        <v>13.7</v>
      </c>
      <c r="E41" s="69"/>
      <c r="F41" s="69">
        <f t="shared" si="0"/>
        <v>0</v>
      </c>
      <c r="G41" s="98" t="s">
        <v>108</v>
      </c>
    </row>
    <row r="42" spans="1:7" s="97" customFormat="1" x14ac:dyDescent="0.35">
      <c r="A42" s="204" t="s">
        <v>60</v>
      </c>
      <c r="B42" s="245" t="s">
        <v>251</v>
      </c>
      <c r="C42" s="197" t="s">
        <v>8</v>
      </c>
      <c r="D42" s="205">
        <v>18.5</v>
      </c>
      <c r="E42" s="69"/>
      <c r="F42" s="69">
        <f t="shared" si="0"/>
        <v>0</v>
      </c>
      <c r="G42" s="98" t="s">
        <v>108</v>
      </c>
    </row>
    <row r="43" spans="1:7" s="97" customFormat="1" x14ac:dyDescent="0.35">
      <c r="A43" s="206">
        <v>32</v>
      </c>
      <c r="B43" s="246" t="s">
        <v>243</v>
      </c>
      <c r="C43" s="247" t="s">
        <v>6</v>
      </c>
      <c r="D43" s="207">
        <v>10</v>
      </c>
      <c r="E43" s="69"/>
      <c r="F43" s="69">
        <f t="shared" si="0"/>
        <v>0</v>
      </c>
      <c r="G43" s="98" t="s">
        <v>108</v>
      </c>
    </row>
    <row r="44" spans="1:7" s="97" customFormat="1" x14ac:dyDescent="0.35">
      <c r="A44" s="198"/>
      <c r="B44" s="243" t="s">
        <v>252</v>
      </c>
      <c r="C44" s="199"/>
      <c r="D44" s="199"/>
      <c r="E44" s="69"/>
      <c r="F44" s="69"/>
      <c r="G44" s="98" t="s">
        <v>108</v>
      </c>
    </row>
    <row r="45" spans="1:7" s="97" customFormat="1" ht="15.6" x14ac:dyDescent="0.35">
      <c r="A45" s="198" t="s">
        <v>61</v>
      </c>
      <c r="B45" s="251" t="s">
        <v>220</v>
      </c>
      <c r="C45" s="199" t="s">
        <v>153</v>
      </c>
      <c r="D45" s="202">
        <v>3.64</v>
      </c>
      <c r="E45" s="69"/>
      <c r="F45" s="69">
        <f t="shared" si="0"/>
        <v>0</v>
      </c>
      <c r="G45" s="98" t="s">
        <v>108</v>
      </c>
    </row>
    <row r="46" spans="1:7" s="97" customFormat="1" ht="15.6" x14ac:dyDescent="0.35">
      <c r="A46" s="198" t="s">
        <v>56</v>
      </c>
      <c r="B46" s="251" t="s">
        <v>253</v>
      </c>
      <c r="C46" s="199" t="s">
        <v>153</v>
      </c>
      <c r="D46" s="202">
        <v>3.64</v>
      </c>
      <c r="E46" s="69"/>
      <c r="F46" s="69">
        <f t="shared" si="0"/>
        <v>0</v>
      </c>
      <c r="G46" s="98" t="s">
        <v>108</v>
      </c>
    </row>
    <row r="47" spans="1:7" s="97" customFormat="1" ht="15.6" x14ac:dyDescent="0.35">
      <c r="A47" s="198" t="s">
        <v>63</v>
      </c>
      <c r="B47" s="251" t="s">
        <v>221</v>
      </c>
      <c r="C47" s="199" t="s">
        <v>154</v>
      </c>
      <c r="D47" s="202">
        <v>0.83</v>
      </c>
      <c r="E47" s="69"/>
      <c r="F47" s="69">
        <f t="shared" si="0"/>
        <v>0</v>
      </c>
      <c r="G47" s="98" t="s">
        <v>108</v>
      </c>
    </row>
    <row r="48" spans="1:7" s="97" customFormat="1" x14ac:dyDescent="0.35">
      <c r="A48" s="204" t="s">
        <v>64</v>
      </c>
      <c r="B48" s="244" t="s">
        <v>254</v>
      </c>
      <c r="C48" s="197" t="s">
        <v>24</v>
      </c>
      <c r="D48" s="201">
        <v>3.22</v>
      </c>
      <c r="E48" s="69"/>
      <c r="F48" s="69">
        <f t="shared" si="0"/>
        <v>0</v>
      </c>
      <c r="G48" s="98" t="s">
        <v>108</v>
      </c>
    </row>
    <row r="49" spans="1:7" s="97" customFormat="1" x14ac:dyDescent="0.35">
      <c r="A49" s="204" t="s">
        <v>65</v>
      </c>
      <c r="B49" s="244" t="s">
        <v>255</v>
      </c>
      <c r="C49" s="197" t="s">
        <v>24</v>
      </c>
      <c r="D49" s="201">
        <v>3.35</v>
      </c>
      <c r="E49" s="69"/>
      <c r="F49" s="69">
        <f t="shared" si="0"/>
        <v>0</v>
      </c>
      <c r="G49" s="98" t="s">
        <v>108</v>
      </c>
    </row>
    <row r="50" spans="1:7" s="97" customFormat="1" x14ac:dyDescent="0.35">
      <c r="A50" s="197">
        <v>39</v>
      </c>
      <c r="B50" s="245" t="s">
        <v>256</v>
      </c>
      <c r="C50" s="197" t="s">
        <v>24</v>
      </c>
      <c r="D50" s="218">
        <v>3.24</v>
      </c>
      <c r="E50" s="69"/>
      <c r="F50" s="69">
        <f t="shared" si="0"/>
        <v>0</v>
      </c>
      <c r="G50" s="98" t="s">
        <v>108</v>
      </c>
    </row>
    <row r="51" spans="1:7" s="97" customFormat="1" x14ac:dyDescent="0.35">
      <c r="A51" s="197">
        <v>40</v>
      </c>
      <c r="B51" s="245" t="s">
        <v>257</v>
      </c>
      <c r="C51" s="197" t="s">
        <v>24</v>
      </c>
      <c r="D51" s="218">
        <v>0.35</v>
      </c>
      <c r="E51" s="69"/>
      <c r="F51" s="69">
        <f t="shared" si="0"/>
        <v>0</v>
      </c>
      <c r="G51" s="98" t="s">
        <v>108</v>
      </c>
    </row>
    <row r="52" spans="1:7" s="97" customFormat="1" x14ac:dyDescent="0.35">
      <c r="A52" s="197">
        <v>41</v>
      </c>
      <c r="B52" s="245" t="s">
        <v>258</v>
      </c>
      <c r="C52" s="197" t="s">
        <v>24</v>
      </c>
      <c r="D52" s="218">
        <v>3.53</v>
      </c>
      <c r="E52" s="69"/>
      <c r="F52" s="69">
        <f t="shared" si="0"/>
        <v>0</v>
      </c>
      <c r="G52" s="98" t="s">
        <v>108</v>
      </c>
    </row>
    <row r="53" spans="1:7" s="97" customFormat="1" x14ac:dyDescent="0.35">
      <c r="A53" s="197">
        <v>42</v>
      </c>
      <c r="B53" s="245" t="s">
        <v>259</v>
      </c>
      <c r="C53" s="197" t="s">
        <v>24</v>
      </c>
      <c r="D53" s="218">
        <v>1.47</v>
      </c>
      <c r="E53" s="69"/>
      <c r="F53" s="69">
        <f t="shared" si="0"/>
        <v>0</v>
      </c>
      <c r="G53" s="98" t="s">
        <v>108</v>
      </c>
    </row>
    <row r="54" spans="1:7" s="97" customFormat="1" x14ac:dyDescent="0.35">
      <c r="A54" s="206">
        <v>43</v>
      </c>
      <c r="B54" s="246" t="s">
        <v>243</v>
      </c>
      <c r="C54" s="247" t="s">
        <v>6</v>
      </c>
      <c r="D54" s="207">
        <v>20</v>
      </c>
      <c r="E54" s="69"/>
      <c r="F54" s="69">
        <f t="shared" si="0"/>
        <v>0</v>
      </c>
      <c r="G54" s="98" t="s">
        <v>108</v>
      </c>
    </row>
    <row r="55" spans="1:7" s="97" customFormat="1" x14ac:dyDescent="0.35">
      <c r="A55" s="198"/>
      <c r="B55" s="243" t="s">
        <v>196</v>
      </c>
      <c r="C55" s="199"/>
      <c r="D55" s="199"/>
      <c r="E55" s="69"/>
      <c r="F55" s="69"/>
      <c r="G55" s="98" t="s">
        <v>108</v>
      </c>
    </row>
    <row r="56" spans="1:7" s="97" customFormat="1" x14ac:dyDescent="0.35">
      <c r="A56" s="198" t="s">
        <v>71</v>
      </c>
      <c r="B56" s="252" t="s">
        <v>260</v>
      </c>
      <c r="C56" s="199" t="s">
        <v>6</v>
      </c>
      <c r="D56" s="199">
        <v>2.4199999999999998E-3</v>
      </c>
      <c r="E56" s="69"/>
      <c r="F56" s="69">
        <f t="shared" si="0"/>
        <v>0</v>
      </c>
      <c r="G56" s="98" t="s">
        <v>108</v>
      </c>
    </row>
    <row r="57" spans="1:7" s="97" customFormat="1" x14ac:dyDescent="0.35">
      <c r="A57" s="204" t="s">
        <v>73</v>
      </c>
      <c r="B57" s="245" t="s">
        <v>261</v>
      </c>
      <c r="C57" s="197" t="s">
        <v>24</v>
      </c>
      <c r="D57" s="205">
        <v>0.27</v>
      </c>
      <c r="E57" s="69"/>
      <c r="F57" s="69">
        <f t="shared" si="0"/>
        <v>0</v>
      </c>
      <c r="G57" s="98" t="s">
        <v>108</v>
      </c>
    </row>
    <row r="58" spans="1:7" s="97" customFormat="1" ht="15.6" x14ac:dyDescent="0.35">
      <c r="A58" s="204" t="s">
        <v>74</v>
      </c>
      <c r="B58" s="244" t="s">
        <v>197</v>
      </c>
      <c r="C58" s="197" t="s">
        <v>154</v>
      </c>
      <c r="D58" s="201">
        <v>0.27</v>
      </c>
      <c r="E58" s="69"/>
      <c r="F58" s="69">
        <f t="shared" si="0"/>
        <v>0</v>
      </c>
      <c r="G58" s="98" t="s">
        <v>108</v>
      </c>
    </row>
    <row r="59" spans="1:7" s="97" customFormat="1" x14ac:dyDescent="0.35">
      <c r="A59" s="204" t="s">
        <v>75</v>
      </c>
      <c r="B59" s="245" t="s">
        <v>262</v>
      </c>
      <c r="C59" s="197" t="s">
        <v>6</v>
      </c>
      <c r="D59" s="213">
        <v>3.5200000000000002E-2</v>
      </c>
      <c r="E59" s="69"/>
      <c r="F59" s="69">
        <f t="shared" si="0"/>
        <v>0</v>
      </c>
      <c r="G59" s="98" t="s">
        <v>108</v>
      </c>
    </row>
    <row r="60" spans="1:7" s="97" customFormat="1" x14ac:dyDescent="0.35">
      <c r="A60" s="204" t="s">
        <v>79</v>
      </c>
      <c r="B60" s="245" t="s">
        <v>263</v>
      </c>
      <c r="C60" s="197" t="s">
        <v>6</v>
      </c>
      <c r="D60" s="214">
        <v>6.3467200000000001E-2</v>
      </c>
      <c r="E60" s="69"/>
      <c r="F60" s="69">
        <f t="shared" si="0"/>
        <v>0</v>
      </c>
      <c r="G60" s="98" t="s">
        <v>108</v>
      </c>
    </row>
    <row r="61" spans="1:7" s="97" customFormat="1" x14ac:dyDescent="0.35">
      <c r="A61" s="204" t="s">
        <v>80</v>
      </c>
      <c r="B61" s="245" t="s">
        <v>264</v>
      </c>
      <c r="C61" s="197" t="s">
        <v>24</v>
      </c>
      <c r="D61" s="205">
        <v>1.5</v>
      </c>
      <c r="E61" s="69"/>
      <c r="F61" s="69">
        <f t="shared" si="0"/>
        <v>0</v>
      </c>
      <c r="G61" s="98" t="s">
        <v>108</v>
      </c>
    </row>
    <row r="62" spans="1:7" s="97" customFormat="1" x14ac:dyDescent="0.35">
      <c r="A62" s="204" t="s">
        <v>81</v>
      </c>
      <c r="B62" s="245" t="s">
        <v>265</v>
      </c>
      <c r="C62" s="197" t="s">
        <v>24</v>
      </c>
      <c r="D62" s="205">
        <v>9.1999999999999993</v>
      </c>
      <c r="E62" s="69"/>
      <c r="F62" s="69">
        <f t="shared" si="0"/>
        <v>0</v>
      </c>
      <c r="G62" s="98" t="s">
        <v>108</v>
      </c>
    </row>
    <row r="63" spans="1:7" s="97" customFormat="1" ht="15.6" x14ac:dyDescent="0.35">
      <c r="A63" s="204" t="s">
        <v>77</v>
      </c>
      <c r="B63" s="244" t="s">
        <v>266</v>
      </c>
      <c r="C63" s="197" t="s">
        <v>154</v>
      </c>
      <c r="D63" s="201">
        <v>3.84</v>
      </c>
      <c r="E63" s="69"/>
      <c r="F63" s="69">
        <f t="shared" si="0"/>
        <v>0</v>
      </c>
      <c r="G63" s="98" t="s">
        <v>108</v>
      </c>
    </row>
    <row r="64" spans="1:7" s="97" customFormat="1" x14ac:dyDescent="0.35">
      <c r="A64" s="204" t="s">
        <v>82</v>
      </c>
      <c r="B64" s="244" t="s">
        <v>267</v>
      </c>
      <c r="C64" s="197" t="s">
        <v>24</v>
      </c>
      <c r="D64" s="201">
        <v>37.44</v>
      </c>
      <c r="E64" s="69"/>
      <c r="F64" s="69">
        <f t="shared" si="0"/>
        <v>0</v>
      </c>
      <c r="G64" s="98" t="s">
        <v>108</v>
      </c>
    </row>
    <row r="65" spans="1:7" s="97" customFormat="1" ht="15.6" x14ac:dyDescent="0.35">
      <c r="A65" s="204" t="s">
        <v>83</v>
      </c>
      <c r="B65" s="244" t="s">
        <v>198</v>
      </c>
      <c r="C65" s="197" t="s">
        <v>154</v>
      </c>
      <c r="D65" s="220">
        <v>98.5</v>
      </c>
      <c r="E65" s="69"/>
      <c r="F65" s="69">
        <f t="shared" si="0"/>
        <v>0</v>
      </c>
      <c r="G65" s="98" t="s">
        <v>108</v>
      </c>
    </row>
    <row r="66" spans="1:7" s="97" customFormat="1" ht="15.6" x14ac:dyDescent="0.35">
      <c r="A66" s="204" t="s">
        <v>78</v>
      </c>
      <c r="B66" s="245" t="s">
        <v>268</v>
      </c>
      <c r="C66" s="197" t="s">
        <v>154</v>
      </c>
      <c r="D66" s="205">
        <v>98.5</v>
      </c>
      <c r="E66" s="69"/>
      <c r="F66" s="69">
        <f t="shared" si="0"/>
        <v>0</v>
      </c>
      <c r="G66" s="98" t="s">
        <v>108</v>
      </c>
    </row>
    <row r="67" spans="1:7" s="97" customFormat="1" x14ac:dyDescent="0.35">
      <c r="A67" s="197">
        <v>55</v>
      </c>
      <c r="B67" s="245" t="s">
        <v>269</v>
      </c>
      <c r="C67" s="197" t="s">
        <v>24</v>
      </c>
      <c r="D67" s="218">
        <v>37.44</v>
      </c>
      <c r="E67" s="69"/>
      <c r="F67" s="69">
        <f t="shared" si="0"/>
        <v>0</v>
      </c>
      <c r="G67" s="98" t="s">
        <v>108</v>
      </c>
    </row>
    <row r="68" spans="1:7" s="97" customFormat="1" x14ac:dyDescent="0.35">
      <c r="A68" s="204" t="s">
        <v>136</v>
      </c>
      <c r="B68" s="245" t="s">
        <v>270</v>
      </c>
      <c r="C68" s="197" t="s">
        <v>24</v>
      </c>
      <c r="D68" s="205">
        <v>98.5</v>
      </c>
      <c r="E68" s="69"/>
      <c r="F68" s="69">
        <f t="shared" si="0"/>
        <v>0</v>
      </c>
      <c r="G68" s="98" t="s">
        <v>108</v>
      </c>
    </row>
    <row r="69" spans="1:7" s="97" customFormat="1" x14ac:dyDescent="0.35">
      <c r="A69" s="204" t="s">
        <v>84</v>
      </c>
      <c r="B69" s="244" t="s">
        <v>199</v>
      </c>
      <c r="C69" s="197" t="s">
        <v>24</v>
      </c>
      <c r="D69" s="203">
        <v>14.4</v>
      </c>
      <c r="E69" s="69"/>
      <c r="F69" s="69">
        <f t="shared" si="0"/>
        <v>0</v>
      </c>
      <c r="G69" s="98" t="s">
        <v>108</v>
      </c>
    </row>
    <row r="70" spans="1:7" s="97" customFormat="1" ht="15.6" x14ac:dyDescent="0.35">
      <c r="A70" s="204" t="s">
        <v>137</v>
      </c>
      <c r="B70" s="244" t="s">
        <v>271</v>
      </c>
      <c r="C70" s="197" t="s">
        <v>154</v>
      </c>
      <c r="D70" s="203">
        <v>2.1</v>
      </c>
      <c r="E70" s="69"/>
      <c r="F70" s="69">
        <f t="shared" si="0"/>
        <v>0</v>
      </c>
      <c r="G70" s="98" t="s">
        <v>108</v>
      </c>
    </row>
    <row r="71" spans="1:7" s="97" customFormat="1" ht="15.6" x14ac:dyDescent="0.35">
      <c r="A71" s="204" t="s">
        <v>85</v>
      </c>
      <c r="B71" s="253" t="s">
        <v>272</v>
      </c>
      <c r="C71" s="197" t="s">
        <v>154</v>
      </c>
      <c r="D71" s="203">
        <v>12.2</v>
      </c>
      <c r="E71" s="69"/>
      <c r="F71" s="69">
        <f t="shared" si="0"/>
        <v>0</v>
      </c>
      <c r="G71" s="98" t="s">
        <v>108</v>
      </c>
    </row>
    <row r="72" spans="1:7" s="97" customFormat="1" x14ac:dyDescent="0.35">
      <c r="A72" s="204" t="s">
        <v>86</v>
      </c>
      <c r="B72" s="244" t="s">
        <v>273</v>
      </c>
      <c r="C72" s="197" t="s">
        <v>152</v>
      </c>
      <c r="D72" s="203">
        <v>40.200000000000003</v>
      </c>
      <c r="E72" s="69"/>
      <c r="F72" s="69">
        <f t="shared" si="0"/>
        <v>0</v>
      </c>
      <c r="G72" s="98" t="s">
        <v>108</v>
      </c>
    </row>
    <row r="73" spans="1:7" s="97" customFormat="1" x14ac:dyDescent="0.35">
      <c r="A73" s="197">
        <v>61</v>
      </c>
      <c r="B73" s="245" t="s">
        <v>274</v>
      </c>
      <c r="C73" s="197" t="s">
        <v>24</v>
      </c>
      <c r="D73" s="205">
        <v>40.200000000000003</v>
      </c>
      <c r="E73" s="69"/>
      <c r="F73" s="69">
        <f t="shared" ref="F73:F98" si="1">D73*E73</f>
        <v>0</v>
      </c>
      <c r="G73" s="98" t="s">
        <v>108</v>
      </c>
    </row>
    <row r="74" spans="1:7" s="97" customFormat="1" x14ac:dyDescent="0.35">
      <c r="A74" s="204" t="s">
        <v>138</v>
      </c>
      <c r="B74" s="244" t="s">
        <v>275</v>
      </c>
      <c r="C74" s="197" t="s">
        <v>7</v>
      </c>
      <c r="D74" s="205">
        <v>26.4</v>
      </c>
      <c r="E74" s="69"/>
      <c r="F74" s="69">
        <f t="shared" si="1"/>
        <v>0</v>
      </c>
      <c r="G74" s="98" t="s">
        <v>108</v>
      </c>
    </row>
    <row r="75" spans="1:7" s="97" customFormat="1" ht="15.6" x14ac:dyDescent="0.35">
      <c r="A75" s="221" t="s">
        <v>139</v>
      </c>
      <c r="B75" s="254" t="s">
        <v>276</v>
      </c>
      <c r="C75" s="222" t="s">
        <v>154</v>
      </c>
      <c r="D75" s="223">
        <v>26.4</v>
      </c>
      <c r="E75" s="69"/>
      <c r="F75" s="69">
        <f t="shared" si="1"/>
        <v>0</v>
      </c>
      <c r="G75" s="98" t="s">
        <v>108</v>
      </c>
    </row>
    <row r="76" spans="1:7" s="97" customFormat="1" x14ac:dyDescent="0.35">
      <c r="A76" s="197">
        <v>64</v>
      </c>
      <c r="B76" s="245" t="s">
        <v>200</v>
      </c>
      <c r="C76" s="197" t="s">
        <v>24</v>
      </c>
      <c r="D76" s="205">
        <v>26.4</v>
      </c>
      <c r="E76" s="69"/>
      <c r="F76" s="69">
        <f t="shared" si="1"/>
        <v>0</v>
      </c>
      <c r="G76" s="98" t="s">
        <v>108</v>
      </c>
    </row>
    <row r="77" spans="1:7" s="97" customFormat="1" x14ac:dyDescent="0.35">
      <c r="A77" s="204" t="s">
        <v>140</v>
      </c>
      <c r="B77" s="244" t="s">
        <v>201</v>
      </c>
      <c r="C77" s="197" t="s">
        <v>24</v>
      </c>
      <c r="D77" s="203">
        <v>26.4</v>
      </c>
      <c r="E77" s="69"/>
      <c r="F77" s="69">
        <f t="shared" si="1"/>
        <v>0</v>
      </c>
      <c r="G77" s="98" t="s">
        <v>108</v>
      </c>
    </row>
    <row r="78" spans="1:7" s="97" customFormat="1" x14ac:dyDescent="0.35">
      <c r="A78" s="204" t="s">
        <v>141</v>
      </c>
      <c r="B78" s="244" t="s">
        <v>277</v>
      </c>
      <c r="C78" s="197" t="s">
        <v>6</v>
      </c>
      <c r="D78" s="214">
        <v>1.83E-2</v>
      </c>
      <c r="E78" s="69"/>
      <c r="F78" s="69">
        <f t="shared" si="1"/>
        <v>0</v>
      </c>
      <c r="G78" s="98" t="s">
        <v>108</v>
      </c>
    </row>
    <row r="79" spans="1:7" s="97" customFormat="1" x14ac:dyDescent="0.35">
      <c r="A79" s="204" t="s">
        <v>142</v>
      </c>
      <c r="B79" s="245" t="s">
        <v>278</v>
      </c>
      <c r="C79" s="197" t="s">
        <v>24</v>
      </c>
      <c r="D79" s="205">
        <v>0.83</v>
      </c>
      <c r="E79" s="69"/>
      <c r="F79" s="69">
        <f t="shared" si="1"/>
        <v>0</v>
      </c>
      <c r="G79" s="98" t="s">
        <v>108</v>
      </c>
    </row>
    <row r="80" spans="1:7" s="97" customFormat="1" ht="15.6" x14ac:dyDescent="0.35">
      <c r="A80" s="204" t="s">
        <v>143</v>
      </c>
      <c r="B80" s="244" t="s">
        <v>279</v>
      </c>
      <c r="C80" s="197" t="s">
        <v>154</v>
      </c>
      <c r="D80" s="201">
        <v>0.83</v>
      </c>
      <c r="E80" s="69"/>
      <c r="F80" s="69">
        <f t="shared" si="1"/>
        <v>0</v>
      </c>
      <c r="G80" s="98" t="s">
        <v>108</v>
      </c>
    </row>
    <row r="81" spans="1:7" s="97" customFormat="1" x14ac:dyDescent="0.35">
      <c r="A81" s="204" t="s">
        <v>144</v>
      </c>
      <c r="B81" s="245" t="s">
        <v>280</v>
      </c>
      <c r="C81" s="197" t="s">
        <v>6</v>
      </c>
      <c r="D81" s="214">
        <v>0.58935900000000008</v>
      </c>
      <c r="E81" s="69"/>
      <c r="F81" s="69">
        <f t="shared" si="1"/>
        <v>0</v>
      </c>
      <c r="G81" s="98" t="s">
        <v>108</v>
      </c>
    </row>
    <row r="82" spans="1:7" s="97" customFormat="1" x14ac:dyDescent="0.35">
      <c r="A82" s="206">
        <v>70</v>
      </c>
      <c r="B82" s="246" t="s">
        <v>243</v>
      </c>
      <c r="C82" s="247" t="s">
        <v>6</v>
      </c>
      <c r="D82" s="207">
        <v>22</v>
      </c>
      <c r="E82" s="69"/>
      <c r="F82" s="69">
        <f t="shared" si="1"/>
        <v>0</v>
      </c>
      <c r="G82" s="98" t="s">
        <v>108</v>
      </c>
    </row>
    <row r="83" spans="1:7" s="97" customFormat="1" x14ac:dyDescent="0.35">
      <c r="A83" s="198"/>
      <c r="B83" s="243" t="s">
        <v>202</v>
      </c>
      <c r="C83" s="199"/>
      <c r="D83" s="199"/>
      <c r="E83" s="69"/>
      <c r="F83" s="69"/>
      <c r="G83" s="98" t="s">
        <v>108</v>
      </c>
    </row>
    <row r="84" spans="1:7" s="97" customFormat="1" ht="15.6" x14ac:dyDescent="0.35">
      <c r="A84" s="198" t="s">
        <v>87</v>
      </c>
      <c r="B84" s="248" t="s">
        <v>188</v>
      </c>
      <c r="C84" s="199" t="s">
        <v>153</v>
      </c>
      <c r="D84" s="224">
        <v>2.87</v>
      </c>
      <c r="E84" s="69"/>
      <c r="F84" s="69">
        <f t="shared" si="1"/>
        <v>0</v>
      </c>
      <c r="G84" s="98" t="s">
        <v>108</v>
      </c>
    </row>
    <row r="85" spans="1:7" s="97" customFormat="1" x14ac:dyDescent="0.35">
      <c r="A85" s="198" t="s">
        <v>88</v>
      </c>
      <c r="B85" s="251" t="s">
        <v>281</v>
      </c>
      <c r="C85" s="199" t="s">
        <v>7</v>
      </c>
      <c r="D85" s="202">
        <v>2.87</v>
      </c>
      <c r="E85" s="69"/>
      <c r="F85" s="69">
        <f t="shared" si="1"/>
        <v>0</v>
      </c>
      <c r="G85" s="98" t="s">
        <v>108</v>
      </c>
    </row>
    <row r="86" spans="1:7" s="97" customFormat="1" x14ac:dyDescent="0.35">
      <c r="A86" s="198" t="s">
        <v>89</v>
      </c>
      <c r="B86" s="251" t="s">
        <v>282</v>
      </c>
      <c r="C86" s="199" t="s">
        <v>24</v>
      </c>
      <c r="D86" s="225">
        <v>28.7</v>
      </c>
      <c r="E86" s="69"/>
      <c r="F86" s="69">
        <f t="shared" si="1"/>
        <v>0</v>
      </c>
      <c r="G86" s="98" t="s">
        <v>108</v>
      </c>
    </row>
    <row r="87" spans="1:7" s="97" customFormat="1" x14ac:dyDescent="0.35">
      <c r="A87" s="206">
        <v>74</v>
      </c>
      <c r="B87" s="246" t="s">
        <v>243</v>
      </c>
      <c r="C87" s="247" t="s">
        <v>6</v>
      </c>
      <c r="D87" s="207">
        <v>14</v>
      </c>
      <c r="E87" s="69"/>
      <c r="F87" s="69">
        <f t="shared" si="1"/>
        <v>0</v>
      </c>
      <c r="G87" s="98" t="s">
        <v>108</v>
      </c>
    </row>
    <row r="88" spans="1:7" s="97" customFormat="1" x14ac:dyDescent="0.35">
      <c r="A88" s="198"/>
      <c r="B88" s="243" t="s">
        <v>203</v>
      </c>
      <c r="C88" s="199"/>
      <c r="D88" s="199"/>
      <c r="E88" s="69"/>
      <c r="F88" s="69"/>
      <c r="G88" s="98" t="s">
        <v>108</v>
      </c>
    </row>
    <row r="89" spans="1:7" s="97" customFormat="1" ht="15.6" x14ac:dyDescent="0.35">
      <c r="A89" s="198" t="s">
        <v>90</v>
      </c>
      <c r="B89" s="248" t="s">
        <v>188</v>
      </c>
      <c r="C89" s="199" t="s">
        <v>153</v>
      </c>
      <c r="D89" s="208">
        <v>11</v>
      </c>
      <c r="E89" s="69"/>
      <c r="F89" s="69">
        <f t="shared" si="1"/>
        <v>0</v>
      </c>
      <c r="G89" s="98" t="s">
        <v>108</v>
      </c>
    </row>
    <row r="90" spans="1:7" s="97" customFormat="1" ht="15.6" x14ac:dyDescent="0.35">
      <c r="A90" s="198" t="s">
        <v>145</v>
      </c>
      <c r="B90" s="248" t="s">
        <v>283</v>
      </c>
      <c r="C90" s="199" t="s">
        <v>153</v>
      </c>
      <c r="D90" s="208">
        <v>11</v>
      </c>
      <c r="E90" s="69"/>
      <c r="F90" s="69">
        <f t="shared" si="1"/>
        <v>0</v>
      </c>
      <c r="G90" s="98" t="s">
        <v>108</v>
      </c>
    </row>
    <row r="91" spans="1:7" s="97" customFormat="1" x14ac:dyDescent="0.35">
      <c r="A91" s="197">
        <v>77</v>
      </c>
      <c r="B91" s="245" t="s">
        <v>284</v>
      </c>
      <c r="C91" s="197" t="s">
        <v>7</v>
      </c>
      <c r="D91" s="205">
        <v>11</v>
      </c>
      <c r="E91" s="69"/>
      <c r="F91" s="69">
        <f t="shared" si="1"/>
        <v>0</v>
      </c>
      <c r="G91" s="98" t="s">
        <v>108</v>
      </c>
    </row>
    <row r="92" spans="1:7" s="97" customFormat="1" x14ac:dyDescent="0.35">
      <c r="A92" s="206">
        <v>78</v>
      </c>
      <c r="B92" s="246" t="s">
        <v>243</v>
      </c>
      <c r="C92" s="247" t="s">
        <v>6</v>
      </c>
      <c r="D92" s="207">
        <v>26</v>
      </c>
      <c r="E92" s="69"/>
      <c r="F92" s="69">
        <f t="shared" si="1"/>
        <v>0</v>
      </c>
      <c r="G92" s="98" t="s">
        <v>108</v>
      </c>
    </row>
    <row r="93" spans="1:7" s="97" customFormat="1" ht="15.6" x14ac:dyDescent="0.35">
      <c r="A93" s="221" t="s">
        <v>146</v>
      </c>
      <c r="B93" s="248" t="s">
        <v>285</v>
      </c>
      <c r="C93" s="222" t="s">
        <v>153</v>
      </c>
      <c r="D93" s="226">
        <v>31.499999999999996</v>
      </c>
      <c r="E93" s="69"/>
      <c r="F93" s="69">
        <f t="shared" si="1"/>
        <v>0</v>
      </c>
      <c r="G93" s="98" t="s">
        <v>108</v>
      </c>
    </row>
    <row r="94" spans="1:7" s="97" customFormat="1" ht="15.6" x14ac:dyDescent="0.35">
      <c r="A94" s="227" t="s">
        <v>147</v>
      </c>
      <c r="B94" s="248" t="s">
        <v>286</v>
      </c>
      <c r="C94" s="228" t="s">
        <v>153</v>
      </c>
      <c r="D94" s="208">
        <v>13.5</v>
      </c>
      <c r="E94" s="69"/>
      <c r="F94" s="69">
        <f t="shared" si="1"/>
        <v>0</v>
      </c>
      <c r="G94" s="98" t="s">
        <v>108</v>
      </c>
    </row>
    <row r="95" spans="1:7" s="97" customFormat="1" ht="15.6" x14ac:dyDescent="0.35">
      <c r="A95" s="198" t="s">
        <v>148</v>
      </c>
      <c r="B95" s="248" t="s">
        <v>287</v>
      </c>
      <c r="C95" s="199" t="s">
        <v>153</v>
      </c>
      <c r="D95" s="208">
        <v>45</v>
      </c>
      <c r="E95" s="69"/>
      <c r="F95" s="69">
        <f t="shared" si="1"/>
        <v>0</v>
      </c>
      <c r="G95" s="98" t="s">
        <v>108</v>
      </c>
    </row>
    <row r="96" spans="1:7" s="97" customFormat="1" ht="15.6" x14ac:dyDescent="0.35">
      <c r="A96" s="198" t="s">
        <v>149</v>
      </c>
      <c r="B96" s="248" t="s">
        <v>288</v>
      </c>
      <c r="C96" s="199" t="s">
        <v>154</v>
      </c>
      <c r="D96" s="208">
        <v>450</v>
      </c>
      <c r="E96" s="69"/>
      <c r="F96" s="69">
        <f t="shared" si="1"/>
        <v>0</v>
      </c>
      <c r="G96" s="98" t="s">
        <v>108</v>
      </c>
    </row>
    <row r="97" spans="1:7" s="97" customFormat="1" ht="15.6" x14ac:dyDescent="0.35">
      <c r="A97" s="198" t="s">
        <v>150</v>
      </c>
      <c r="B97" s="251" t="s">
        <v>289</v>
      </c>
      <c r="C97" s="199" t="s">
        <v>153</v>
      </c>
      <c r="D97" s="225">
        <v>45</v>
      </c>
      <c r="E97" s="69"/>
      <c r="F97" s="69">
        <f t="shared" si="1"/>
        <v>0</v>
      </c>
      <c r="G97" s="98" t="s">
        <v>108</v>
      </c>
    </row>
    <row r="98" spans="1:7" s="97" customFormat="1" ht="15.6" x14ac:dyDescent="0.35">
      <c r="A98" s="198" t="s">
        <v>151</v>
      </c>
      <c r="B98" s="254" t="s">
        <v>290</v>
      </c>
      <c r="C98" s="199" t="s">
        <v>153</v>
      </c>
      <c r="D98" s="224">
        <v>15.6</v>
      </c>
      <c r="E98" s="69"/>
      <c r="F98" s="69">
        <f t="shared" si="1"/>
        <v>0</v>
      </c>
      <c r="G98" s="98" t="s">
        <v>108</v>
      </c>
    </row>
    <row r="99" spans="1:7" s="97" customFormat="1" x14ac:dyDescent="0.35">
      <c r="A99" s="120"/>
      <c r="B99" s="194" t="s">
        <v>291</v>
      </c>
      <c r="C99" s="112"/>
      <c r="D99" s="114"/>
      <c r="E99" s="57"/>
      <c r="F99" s="57"/>
      <c r="G99" s="98" t="s">
        <v>108</v>
      </c>
    </row>
    <row r="100" spans="1:7" s="97" customFormat="1" x14ac:dyDescent="0.35">
      <c r="A100" s="115" t="s">
        <v>39</v>
      </c>
      <c r="B100" s="99" t="s">
        <v>292</v>
      </c>
      <c r="C100" s="55" t="s">
        <v>22</v>
      </c>
      <c r="D100" s="116">
        <v>1</v>
      </c>
      <c r="E100" s="57"/>
      <c r="F100" s="57">
        <f>D100*E100</f>
        <v>0</v>
      </c>
      <c r="G100" s="98" t="s">
        <v>108</v>
      </c>
    </row>
    <row r="101" spans="1:7" s="97" customFormat="1" x14ac:dyDescent="0.35">
      <c r="A101" s="115" t="s">
        <v>36</v>
      </c>
      <c r="B101" s="99" t="s">
        <v>293</v>
      </c>
      <c r="C101" s="55" t="s">
        <v>91</v>
      </c>
      <c r="D101" s="116">
        <v>1</v>
      </c>
      <c r="E101" s="57"/>
      <c r="F101" s="57">
        <f>D101*E101</f>
        <v>0</v>
      </c>
      <c r="G101" s="98" t="s">
        <v>108</v>
      </c>
    </row>
    <row r="102" spans="1:7" s="97" customFormat="1" x14ac:dyDescent="0.35">
      <c r="A102" s="115" t="s">
        <v>37</v>
      </c>
      <c r="B102" s="99" t="s">
        <v>204</v>
      </c>
      <c r="C102" s="55" t="s">
        <v>22</v>
      </c>
      <c r="D102" s="116">
        <v>1</v>
      </c>
      <c r="E102" s="57"/>
      <c r="F102" s="57">
        <f t="shared" ref="F102:F147" si="2">D102*E102</f>
        <v>0</v>
      </c>
      <c r="G102" s="98" t="s">
        <v>108</v>
      </c>
    </row>
    <row r="103" spans="1:7" s="97" customFormat="1" x14ac:dyDescent="0.35">
      <c r="A103" s="115">
        <v>4</v>
      </c>
      <c r="B103" s="99" t="s">
        <v>294</v>
      </c>
      <c r="C103" s="55" t="s">
        <v>8</v>
      </c>
      <c r="D103" s="116">
        <v>4</v>
      </c>
      <c r="E103" s="57"/>
      <c r="F103" s="57">
        <f t="shared" si="2"/>
        <v>0</v>
      </c>
      <c r="G103" s="98" t="s">
        <v>108</v>
      </c>
    </row>
    <row r="104" spans="1:7" s="97" customFormat="1" x14ac:dyDescent="0.35">
      <c r="A104" s="111" t="s">
        <v>25</v>
      </c>
      <c r="B104" s="99" t="s">
        <v>295</v>
      </c>
      <c r="C104" s="112" t="s">
        <v>8</v>
      </c>
      <c r="D104" s="114">
        <v>4</v>
      </c>
      <c r="E104" s="57"/>
      <c r="F104" s="57">
        <f t="shared" si="2"/>
        <v>0</v>
      </c>
      <c r="G104" s="98" t="s">
        <v>108</v>
      </c>
    </row>
    <row r="105" spans="1:7" s="97" customFormat="1" x14ac:dyDescent="0.35">
      <c r="A105" s="115" t="s">
        <v>23</v>
      </c>
      <c r="B105" s="99" t="s">
        <v>296</v>
      </c>
      <c r="C105" s="55" t="s">
        <v>8</v>
      </c>
      <c r="D105" s="116">
        <v>4</v>
      </c>
      <c r="E105" s="57"/>
      <c r="F105" s="57">
        <f t="shared" si="2"/>
        <v>0</v>
      </c>
      <c r="G105" s="98" t="s">
        <v>108</v>
      </c>
    </row>
    <row r="106" spans="1:7" s="97" customFormat="1" x14ac:dyDescent="0.35">
      <c r="A106" s="115" t="s">
        <v>33</v>
      </c>
      <c r="B106" s="99" t="s">
        <v>297</v>
      </c>
      <c r="C106" s="55" t="s">
        <v>8</v>
      </c>
      <c r="D106" s="116">
        <v>20</v>
      </c>
      <c r="E106" s="57"/>
      <c r="F106" s="57">
        <f t="shared" si="2"/>
        <v>0</v>
      </c>
      <c r="G106" s="98" t="s">
        <v>108</v>
      </c>
    </row>
    <row r="107" spans="1:7" s="97" customFormat="1" x14ac:dyDescent="0.35">
      <c r="A107" s="115" t="s">
        <v>27</v>
      </c>
      <c r="B107" s="99" t="s">
        <v>298</v>
      </c>
      <c r="C107" s="55" t="s">
        <v>8</v>
      </c>
      <c r="D107" s="116">
        <v>20</v>
      </c>
      <c r="E107" s="57"/>
      <c r="F107" s="57">
        <f t="shared" si="2"/>
        <v>0</v>
      </c>
      <c r="G107" s="98" t="s">
        <v>108</v>
      </c>
    </row>
    <row r="108" spans="1:7" s="97" customFormat="1" x14ac:dyDescent="0.35">
      <c r="A108" s="115" t="s">
        <v>48</v>
      </c>
      <c r="B108" s="99" t="s">
        <v>299</v>
      </c>
      <c r="C108" s="55" t="s">
        <v>8</v>
      </c>
      <c r="D108" s="116">
        <v>20</v>
      </c>
      <c r="E108" s="57"/>
      <c r="F108" s="57">
        <f t="shared" si="2"/>
        <v>0</v>
      </c>
      <c r="G108" s="98" t="s">
        <v>108</v>
      </c>
    </row>
    <row r="109" spans="1:7" s="97" customFormat="1" x14ac:dyDescent="0.35">
      <c r="A109" s="115" t="s">
        <v>43</v>
      </c>
      <c r="B109" s="99" t="s">
        <v>300</v>
      </c>
      <c r="C109" s="55" t="s">
        <v>8</v>
      </c>
      <c r="D109" s="116">
        <v>1</v>
      </c>
      <c r="E109" s="57"/>
      <c r="F109" s="57">
        <f t="shared" si="2"/>
        <v>0</v>
      </c>
      <c r="G109" s="98" t="s">
        <v>108</v>
      </c>
    </row>
    <row r="110" spans="1:7" s="97" customFormat="1" x14ac:dyDescent="0.35">
      <c r="A110" s="115" t="s">
        <v>44</v>
      </c>
      <c r="B110" s="99" t="s">
        <v>301</v>
      </c>
      <c r="C110" s="55" t="s">
        <v>8</v>
      </c>
      <c r="D110" s="116">
        <v>1</v>
      </c>
      <c r="E110" s="57"/>
      <c r="F110" s="57">
        <f t="shared" si="2"/>
        <v>0</v>
      </c>
      <c r="G110" s="98" t="s">
        <v>108</v>
      </c>
    </row>
    <row r="111" spans="1:7" s="97" customFormat="1" x14ac:dyDescent="0.35">
      <c r="A111" s="115" t="s">
        <v>40</v>
      </c>
      <c r="B111" s="99" t="s">
        <v>302</v>
      </c>
      <c r="C111" s="55" t="s">
        <v>8</v>
      </c>
      <c r="D111" s="116">
        <v>1</v>
      </c>
      <c r="E111" s="57"/>
      <c r="F111" s="57">
        <f t="shared" si="2"/>
        <v>0</v>
      </c>
      <c r="G111" s="98" t="s">
        <v>108</v>
      </c>
    </row>
    <row r="112" spans="1:7" s="97" customFormat="1" x14ac:dyDescent="0.35">
      <c r="A112" s="115" t="s">
        <v>28</v>
      </c>
      <c r="B112" s="99" t="s">
        <v>303</v>
      </c>
      <c r="C112" s="55" t="s">
        <v>8</v>
      </c>
      <c r="D112" s="116">
        <v>6</v>
      </c>
      <c r="E112" s="57"/>
      <c r="F112" s="57">
        <f t="shared" si="2"/>
        <v>0</v>
      </c>
      <c r="G112" s="98" t="s">
        <v>108</v>
      </c>
    </row>
    <row r="113" spans="1:7" s="97" customFormat="1" x14ac:dyDescent="0.35">
      <c r="A113" s="115" t="s">
        <v>29</v>
      </c>
      <c r="B113" s="99" t="s">
        <v>304</v>
      </c>
      <c r="C113" s="55" t="s">
        <v>8</v>
      </c>
      <c r="D113" s="116">
        <v>6</v>
      </c>
      <c r="E113" s="57"/>
      <c r="F113" s="57">
        <f t="shared" si="2"/>
        <v>0</v>
      </c>
      <c r="G113" s="98" t="s">
        <v>108</v>
      </c>
    </row>
    <row r="114" spans="1:7" s="97" customFormat="1" x14ac:dyDescent="0.35">
      <c r="A114" s="115" t="s">
        <v>30</v>
      </c>
      <c r="B114" s="99" t="s">
        <v>305</v>
      </c>
      <c r="C114" s="55" t="s">
        <v>8</v>
      </c>
      <c r="D114" s="116">
        <v>6</v>
      </c>
      <c r="E114" s="57"/>
      <c r="F114" s="57">
        <f t="shared" si="2"/>
        <v>0</v>
      </c>
      <c r="G114" s="98" t="s">
        <v>108</v>
      </c>
    </row>
    <row r="115" spans="1:7" s="97" customFormat="1" ht="15.6" x14ac:dyDescent="0.35">
      <c r="A115" s="111" t="s">
        <v>41</v>
      </c>
      <c r="B115" s="56" t="s">
        <v>306</v>
      </c>
      <c r="C115" s="112" t="s">
        <v>154</v>
      </c>
      <c r="D115" s="117">
        <v>3.8</v>
      </c>
      <c r="E115" s="57"/>
      <c r="F115" s="57">
        <f t="shared" si="2"/>
        <v>0</v>
      </c>
      <c r="G115" s="98" t="s">
        <v>108</v>
      </c>
    </row>
    <row r="116" spans="1:7" s="97" customFormat="1" x14ac:dyDescent="0.35">
      <c r="A116" s="115" t="s">
        <v>45</v>
      </c>
      <c r="B116" s="99" t="s">
        <v>307</v>
      </c>
      <c r="C116" s="55" t="s">
        <v>19</v>
      </c>
      <c r="D116" s="116">
        <v>2</v>
      </c>
      <c r="E116" s="57"/>
      <c r="F116" s="57">
        <f t="shared" si="2"/>
        <v>0</v>
      </c>
      <c r="G116" s="98" t="s">
        <v>108</v>
      </c>
    </row>
    <row r="117" spans="1:7" s="97" customFormat="1" x14ac:dyDescent="0.35">
      <c r="A117" s="115" t="s">
        <v>38</v>
      </c>
      <c r="B117" s="99" t="s">
        <v>308</v>
      </c>
      <c r="C117" s="55" t="s">
        <v>19</v>
      </c>
      <c r="D117" s="116">
        <v>3</v>
      </c>
      <c r="E117" s="57"/>
      <c r="F117" s="57">
        <f t="shared" si="2"/>
        <v>0</v>
      </c>
      <c r="G117" s="98" t="s">
        <v>108</v>
      </c>
    </row>
    <row r="118" spans="1:7" s="97" customFormat="1" x14ac:dyDescent="0.35">
      <c r="A118" s="115" t="s">
        <v>34</v>
      </c>
      <c r="B118" s="99" t="s">
        <v>309</v>
      </c>
      <c r="C118" s="55" t="s">
        <v>19</v>
      </c>
      <c r="D118" s="116">
        <v>3</v>
      </c>
      <c r="E118" s="57"/>
      <c r="F118" s="57">
        <f t="shared" si="2"/>
        <v>0</v>
      </c>
      <c r="G118" s="98" t="s">
        <v>108</v>
      </c>
    </row>
    <row r="119" spans="1:7" s="97" customFormat="1" ht="15.6" x14ac:dyDescent="0.35">
      <c r="A119" s="111" t="s">
        <v>46</v>
      </c>
      <c r="B119" s="56" t="s">
        <v>205</v>
      </c>
      <c r="C119" s="112" t="s">
        <v>154</v>
      </c>
      <c r="D119" s="117">
        <v>2</v>
      </c>
      <c r="E119" s="57"/>
      <c r="F119" s="57">
        <f t="shared" si="2"/>
        <v>0</v>
      </c>
      <c r="G119" s="98" t="s">
        <v>108</v>
      </c>
    </row>
    <row r="120" spans="1:7" s="97" customFormat="1" x14ac:dyDescent="0.35">
      <c r="A120" s="111" t="s">
        <v>42</v>
      </c>
      <c r="B120" s="56" t="s">
        <v>206</v>
      </c>
      <c r="C120" s="112" t="s">
        <v>19</v>
      </c>
      <c r="D120" s="117">
        <v>3</v>
      </c>
      <c r="E120" s="57"/>
      <c r="F120" s="57">
        <f t="shared" si="2"/>
        <v>0</v>
      </c>
      <c r="G120" s="98" t="s">
        <v>108</v>
      </c>
    </row>
    <row r="121" spans="1:7" s="97" customFormat="1" x14ac:dyDescent="0.35">
      <c r="A121" s="115" t="s">
        <v>31</v>
      </c>
      <c r="B121" s="99" t="s">
        <v>310</v>
      </c>
      <c r="C121" s="55" t="s">
        <v>19</v>
      </c>
      <c r="D121" s="116">
        <v>1</v>
      </c>
      <c r="E121" s="57"/>
      <c r="F121" s="57">
        <f t="shared" si="2"/>
        <v>0</v>
      </c>
      <c r="G121" s="98" t="s">
        <v>108</v>
      </c>
    </row>
    <row r="122" spans="1:7" s="97" customFormat="1" x14ac:dyDescent="0.35">
      <c r="A122" s="115" t="s">
        <v>32</v>
      </c>
      <c r="B122" s="99" t="s">
        <v>311</v>
      </c>
      <c r="C122" s="55" t="s">
        <v>19</v>
      </c>
      <c r="D122" s="116">
        <v>2</v>
      </c>
      <c r="E122" s="57"/>
      <c r="F122" s="57">
        <f t="shared" si="2"/>
        <v>0</v>
      </c>
      <c r="G122" s="98" t="s">
        <v>108</v>
      </c>
    </row>
    <row r="123" spans="1:7" s="97" customFormat="1" x14ac:dyDescent="0.35">
      <c r="A123" s="115" t="s">
        <v>47</v>
      </c>
      <c r="B123" s="99" t="s">
        <v>312</v>
      </c>
      <c r="C123" s="55" t="s">
        <v>19</v>
      </c>
      <c r="D123" s="116">
        <v>1</v>
      </c>
      <c r="E123" s="57"/>
      <c r="F123" s="57">
        <f t="shared" si="2"/>
        <v>0</v>
      </c>
      <c r="G123" s="98" t="s">
        <v>108</v>
      </c>
    </row>
    <row r="124" spans="1:7" s="97" customFormat="1" x14ac:dyDescent="0.35">
      <c r="A124" s="111" t="s">
        <v>49</v>
      </c>
      <c r="B124" s="56" t="s">
        <v>207</v>
      </c>
      <c r="C124" s="112" t="s">
        <v>19</v>
      </c>
      <c r="D124" s="114">
        <v>4</v>
      </c>
      <c r="E124" s="57"/>
      <c r="F124" s="57">
        <f t="shared" si="2"/>
        <v>0</v>
      </c>
      <c r="G124" s="98" t="s">
        <v>108</v>
      </c>
    </row>
    <row r="125" spans="1:7" s="97" customFormat="1" x14ac:dyDescent="0.35">
      <c r="A125" s="111" t="s">
        <v>50</v>
      </c>
      <c r="B125" s="56" t="s">
        <v>208</v>
      </c>
      <c r="C125" s="112" t="s">
        <v>19</v>
      </c>
      <c r="D125" s="114">
        <v>3</v>
      </c>
      <c r="E125" s="57"/>
      <c r="F125" s="57">
        <f t="shared" si="2"/>
        <v>0</v>
      </c>
      <c r="G125" s="98" t="s">
        <v>108</v>
      </c>
    </row>
    <row r="126" spans="1:7" s="97" customFormat="1" x14ac:dyDescent="0.35">
      <c r="A126" s="111" t="s">
        <v>51</v>
      </c>
      <c r="B126" s="56" t="s">
        <v>313</v>
      </c>
      <c r="C126" s="112" t="s">
        <v>19</v>
      </c>
      <c r="D126" s="114">
        <v>3</v>
      </c>
      <c r="E126" s="57"/>
      <c r="F126" s="57">
        <f t="shared" si="2"/>
        <v>0</v>
      </c>
      <c r="G126" s="98" t="s">
        <v>108</v>
      </c>
    </row>
    <row r="127" spans="1:7" s="97" customFormat="1" x14ac:dyDescent="0.35">
      <c r="A127" s="111" t="s">
        <v>52</v>
      </c>
      <c r="B127" s="56" t="s">
        <v>314</v>
      </c>
      <c r="C127" s="112" t="s">
        <v>19</v>
      </c>
      <c r="D127" s="114">
        <v>2</v>
      </c>
      <c r="E127" s="57"/>
      <c r="F127" s="57">
        <f t="shared" si="2"/>
        <v>0</v>
      </c>
      <c r="G127" s="98" t="s">
        <v>108</v>
      </c>
    </row>
    <row r="128" spans="1:7" s="97" customFormat="1" x14ac:dyDescent="0.35">
      <c r="A128" s="111" t="s">
        <v>53</v>
      </c>
      <c r="B128" s="56" t="s">
        <v>315</v>
      </c>
      <c r="C128" s="112" t="s">
        <v>19</v>
      </c>
      <c r="D128" s="114">
        <v>2</v>
      </c>
      <c r="E128" s="57"/>
      <c r="F128" s="57">
        <f t="shared" si="2"/>
        <v>0</v>
      </c>
      <c r="G128" s="98" t="s">
        <v>108</v>
      </c>
    </row>
    <row r="129" spans="1:7" s="97" customFormat="1" x14ac:dyDescent="0.35">
      <c r="A129" s="115" t="s">
        <v>54</v>
      </c>
      <c r="B129" s="99" t="s">
        <v>316</v>
      </c>
      <c r="C129" s="55" t="s">
        <v>19</v>
      </c>
      <c r="D129" s="116">
        <v>1</v>
      </c>
      <c r="E129" s="57"/>
      <c r="F129" s="57">
        <f t="shared" si="2"/>
        <v>0</v>
      </c>
      <c r="G129" s="98" t="s">
        <v>108</v>
      </c>
    </row>
    <row r="130" spans="1:7" s="97" customFormat="1" x14ac:dyDescent="0.35">
      <c r="A130" s="115" t="s">
        <v>60</v>
      </c>
      <c r="B130" s="99" t="s">
        <v>317</v>
      </c>
      <c r="C130" s="55" t="s">
        <v>19</v>
      </c>
      <c r="D130" s="116">
        <v>3</v>
      </c>
      <c r="E130" s="57"/>
      <c r="F130" s="57">
        <f t="shared" si="2"/>
        <v>0</v>
      </c>
      <c r="G130" s="98" t="s">
        <v>108</v>
      </c>
    </row>
    <row r="131" spans="1:7" s="97" customFormat="1" x14ac:dyDescent="0.35">
      <c r="A131" s="115" t="s">
        <v>55</v>
      </c>
      <c r="B131" s="99" t="s">
        <v>318</v>
      </c>
      <c r="C131" s="55" t="s">
        <v>19</v>
      </c>
      <c r="D131" s="116">
        <v>3</v>
      </c>
      <c r="E131" s="57"/>
      <c r="F131" s="57">
        <f t="shared" si="2"/>
        <v>0</v>
      </c>
      <c r="G131" s="98" t="s">
        <v>108</v>
      </c>
    </row>
    <row r="132" spans="1:7" s="97" customFormat="1" x14ac:dyDescent="0.35">
      <c r="A132" s="111" t="s">
        <v>61</v>
      </c>
      <c r="B132" s="56" t="s">
        <v>209</v>
      </c>
      <c r="C132" s="112" t="s">
        <v>21</v>
      </c>
      <c r="D132" s="117">
        <v>1</v>
      </c>
      <c r="E132" s="57"/>
      <c r="F132" s="57">
        <f t="shared" si="2"/>
        <v>0</v>
      </c>
      <c r="G132" s="98" t="s">
        <v>108</v>
      </c>
    </row>
    <row r="133" spans="1:7" s="97" customFormat="1" x14ac:dyDescent="0.35">
      <c r="A133" s="115" t="s">
        <v>62</v>
      </c>
      <c r="B133" s="99" t="s">
        <v>319</v>
      </c>
      <c r="C133" s="55" t="s">
        <v>8</v>
      </c>
      <c r="D133" s="116">
        <v>8</v>
      </c>
      <c r="E133" s="57"/>
      <c r="F133" s="57">
        <f t="shared" si="2"/>
        <v>0</v>
      </c>
      <c r="G133" s="98" t="s">
        <v>108</v>
      </c>
    </row>
    <row r="134" spans="1:7" s="97" customFormat="1" x14ac:dyDescent="0.35">
      <c r="A134" s="115" t="s">
        <v>56</v>
      </c>
      <c r="B134" s="99" t="s">
        <v>210</v>
      </c>
      <c r="C134" s="55" t="s">
        <v>8</v>
      </c>
      <c r="D134" s="116">
        <v>8</v>
      </c>
      <c r="E134" s="57"/>
      <c r="F134" s="57">
        <f t="shared" si="2"/>
        <v>0</v>
      </c>
      <c r="G134" s="98" t="s">
        <v>108</v>
      </c>
    </row>
    <row r="135" spans="1:7" s="97" customFormat="1" x14ac:dyDescent="0.35">
      <c r="A135" s="115" t="s">
        <v>63</v>
      </c>
      <c r="B135" s="99" t="s">
        <v>320</v>
      </c>
      <c r="C135" s="55" t="s">
        <v>8</v>
      </c>
      <c r="D135" s="116">
        <v>3</v>
      </c>
      <c r="E135" s="57"/>
      <c r="F135" s="57">
        <f t="shared" si="2"/>
        <v>0</v>
      </c>
      <c r="G135" s="98" t="s">
        <v>108</v>
      </c>
    </row>
    <row r="136" spans="1:7" s="97" customFormat="1" x14ac:dyDescent="0.35">
      <c r="A136" s="115" t="s">
        <v>64</v>
      </c>
      <c r="B136" s="99" t="s">
        <v>211</v>
      </c>
      <c r="C136" s="55" t="s">
        <v>8</v>
      </c>
      <c r="D136" s="116">
        <v>3</v>
      </c>
      <c r="E136" s="57"/>
      <c r="F136" s="57">
        <f t="shared" si="2"/>
        <v>0</v>
      </c>
      <c r="G136" s="98" t="s">
        <v>108</v>
      </c>
    </row>
    <row r="137" spans="1:7" s="97" customFormat="1" x14ac:dyDescent="0.35">
      <c r="A137" s="115" t="s">
        <v>65</v>
      </c>
      <c r="B137" s="99" t="s">
        <v>222</v>
      </c>
      <c r="C137" s="55" t="s">
        <v>19</v>
      </c>
      <c r="D137" s="116">
        <v>1</v>
      </c>
      <c r="E137" s="57"/>
      <c r="F137" s="57">
        <f t="shared" si="2"/>
        <v>0</v>
      </c>
      <c r="G137" s="98" t="s">
        <v>108</v>
      </c>
    </row>
    <row r="138" spans="1:7" s="97" customFormat="1" x14ac:dyDescent="0.35">
      <c r="A138" s="115" t="s">
        <v>66</v>
      </c>
      <c r="B138" s="99" t="s">
        <v>223</v>
      </c>
      <c r="C138" s="55" t="s">
        <v>19</v>
      </c>
      <c r="D138" s="116">
        <v>2</v>
      </c>
      <c r="E138" s="57"/>
      <c r="F138" s="57">
        <f t="shared" si="2"/>
        <v>0</v>
      </c>
      <c r="G138" s="98" t="s">
        <v>108</v>
      </c>
    </row>
    <row r="139" spans="1:7" s="97" customFormat="1" x14ac:dyDescent="0.35">
      <c r="A139" s="115" t="s">
        <v>67</v>
      </c>
      <c r="B139" s="99" t="s">
        <v>224</v>
      </c>
      <c r="C139" s="55" t="s">
        <v>19</v>
      </c>
      <c r="D139" s="116">
        <v>4</v>
      </c>
      <c r="E139" s="57"/>
      <c r="F139" s="57">
        <f t="shared" si="2"/>
        <v>0</v>
      </c>
      <c r="G139" s="98" t="s">
        <v>108</v>
      </c>
    </row>
    <row r="140" spans="1:7" s="97" customFormat="1" x14ac:dyDescent="0.35">
      <c r="A140" s="115" t="s">
        <v>68</v>
      </c>
      <c r="B140" s="99" t="s">
        <v>321</v>
      </c>
      <c r="C140" s="55" t="s">
        <v>19</v>
      </c>
      <c r="D140" s="116">
        <v>2</v>
      </c>
      <c r="E140" s="57"/>
      <c r="F140" s="57">
        <f t="shared" si="2"/>
        <v>0</v>
      </c>
      <c r="G140" s="98" t="s">
        <v>108</v>
      </c>
    </row>
    <row r="141" spans="1:7" s="97" customFormat="1" x14ac:dyDescent="0.35">
      <c r="A141" s="115" t="s">
        <v>69</v>
      </c>
      <c r="B141" s="99" t="s">
        <v>322</v>
      </c>
      <c r="C141" s="55" t="s">
        <v>19</v>
      </c>
      <c r="D141" s="116">
        <v>1</v>
      </c>
      <c r="E141" s="57"/>
      <c r="F141" s="57">
        <f t="shared" si="2"/>
        <v>0</v>
      </c>
      <c r="G141" s="98" t="s">
        <v>108</v>
      </c>
    </row>
    <row r="142" spans="1:7" s="97" customFormat="1" x14ac:dyDescent="0.35">
      <c r="A142" s="115" t="s">
        <v>70</v>
      </c>
      <c r="B142" s="99" t="s">
        <v>323</v>
      </c>
      <c r="C142" s="55" t="s">
        <v>19</v>
      </c>
      <c r="D142" s="116">
        <v>1</v>
      </c>
      <c r="E142" s="57"/>
      <c r="F142" s="57">
        <f t="shared" si="2"/>
        <v>0</v>
      </c>
      <c r="G142" s="98" t="s">
        <v>108</v>
      </c>
    </row>
    <row r="143" spans="1:7" s="97" customFormat="1" x14ac:dyDescent="0.35">
      <c r="A143" s="115" t="s">
        <v>71</v>
      </c>
      <c r="B143" s="99" t="s">
        <v>324</v>
      </c>
      <c r="C143" s="55" t="s">
        <v>19</v>
      </c>
      <c r="D143" s="116">
        <v>1</v>
      </c>
      <c r="E143" s="57"/>
      <c r="F143" s="57">
        <f t="shared" si="2"/>
        <v>0</v>
      </c>
      <c r="G143" s="98" t="s">
        <v>108</v>
      </c>
    </row>
    <row r="144" spans="1:7" s="97" customFormat="1" x14ac:dyDescent="0.35">
      <c r="A144" s="255" t="s">
        <v>73</v>
      </c>
      <c r="B144" s="256" t="s">
        <v>212</v>
      </c>
      <c r="C144" s="257" t="s">
        <v>19</v>
      </c>
      <c r="D144" s="229">
        <v>2</v>
      </c>
      <c r="E144" s="57"/>
      <c r="F144" s="57">
        <f t="shared" si="2"/>
        <v>0</v>
      </c>
      <c r="G144" s="98" t="s">
        <v>108</v>
      </c>
    </row>
    <row r="145" spans="1:7" s="97" customFormat="1" x14ac:dyDescent="0.35">
      <c r="A145" s="115" t="s">
        <v>74</v>
      </c>
      <c r="B145" s="99" t="s">
        <v>325</v>
      </c>
      <c r="C145" s="55" t="s">
        <v>19</v>
      </c>
      <c r="D145" s="116">
        <v>1</v>
      </c>
      <c r="E145" s="57"/>
      <c r="F145" s="57">
        <f t="shared" si="2"/>
        <v>0</v>
      </c>
      <c r="G145" s="98" t="s">
        <v>108</v>
      </c>
    </row>
    <row r="146" spans="1:7" s="97" customFormat="1" x14ac:dyDescent="0.35">
      <c r="A146" s="118" t="s">
        <v>75</v>
      </c>
      <c r="B146" s="99" t="s">
        <v>326</v>
      </c>
      <c r="C146" s="55" t="s">
        <v>19</v>
      </c>
      <c r="D146" s="116">
        <v>2</v>
      </c>
      <c r="E146" s="57"/>
      <c r="F146" s="57">
        <f t="shared" si="2"/>
        <v>0</v>
      </c>
      <c r="G146" s="98" t="s">
        <v>108</v>
      </c>
    </row>
    <row r="147" spans="1:7" s="97" customFormat="1" x14ac:dyDescent="0.35">
      <c r="A147" s="118" t="s">
        <v>79</v>
      </c>
      <c r="B147" s="99" t="s">
        <v>243</v>
      </c>
      <c r="C147" s="55" t="s">
        <v>194</v>
      </c>
      <c r="D147" s="116">
        <v>2.2000000000000002</v>
      </c>
      <c r="E147" s="57"/>
      <c r="F147" s="57">
        <f t="shared" si="2"/>
        <v>0</v>
      </c>
      <c r="G147" s="98" t="s">
        <v>108</v>
      </c>
    </row>
    <row r="148" spans="1:7" s="97" customFormat="1" x14ac:dyDescent="0.35">
      <c r="A148" s="111"/>
      <c r="B148" s="195" t="s">
        <v>327</v>
      </c>
      <c r="C148" s="112"/>
      <c r="D148" s="114"/>
      <c r="E148" s="57"/>
      <c r="F148" s="57"/>
      <c r="G148" s="98" t="s">
        <v>108</v>
      </c>
    </row>
    <row r="149" spans="1:7" s="97" customFormat="1" x14ac:dyDescent="0.35">
      <c r="A149" s="115"/>
      <c r="B149" s="258" t="s">
        <v>213</v>
      </c>
      <c r="C149" s="55"/>
      <c r="D149" s="130"/>
      <c r="E149" s="57"/>
      <c r="F149" s="57"/>
      <c r="G149" s="98" t="s">
        <v>108</v>
      </c>
    </row>
    <row r="150" spans="1:7" s="97" customFormat="1" ht="15.6" x14ac:dyDescent="0.35">
      <c r="A150" s="115" t="s">
        <v>39</v>
      </c>
      <c r="B150" s="134" t="s">
        <v>188</v>
      </c>
      <c r="C150" s="55" t="s">
        <v>153</v>
      </c>
      <c r="D150" s="130">
        <v>7</v>
      </c>
      <c r="E150" s="57"/>
      <c r="F150" s="57">
        <f>D150*E150</f>
        <v>0</v>
      </c>
      <c r="G150" s="98" t="s">
        <v>108</v>
      </c>
    </row>
    <row r="151" spans="1:7" s="97" customFormat="1" ht="15.6" x14ac:dyDescent="0.35">
      <c r="A151" s="124" t="s">
        <v>36</v>
      </c>
      <c r="B151" s="259" t="s">
        <v>328</v>
      </c>
      <c r="C151" s="125" t="s">
        <v>153</v>
      </c>
      <c r="D151" s="230">
        <v>3</v>
      </c>
      <c r="E151" s="57"/>
      <c r="F151" s="57">
        <f t="shared" ref="F151:F181" si="3">D151*E151</f>
        <v>0</v>
      </c>
      <c r="G151" s="98" t="s">
        <v>108</v>
      </c>
    </row>
    <row r="152" spans="1:7" s="97" customFormat="1" ht="15.6" x14ac:dyDescent="0.35">
      <c r="A152" s="127" t="s">
        <v>37</v>
      </c>
      <c r="B152" s="139" t="s">
        <v>329</v>
      </c>
      <c r="C152" s="128" t="s">
        <v>153</v>
      </c>
      <c r="D152" s="131">
        <v>6</v>
      </c>
      <c r="E152" s="57"/>
      <c r="F152" s="57">
        <f t="shared" si="3"/>
        <v>0</v>
      </c>
      <c r="G152" s="98" t="s">
        <v>108</v>
      </c>
    </row>
    <row r="153" spans="1:7" s="97" customFormat="1" ht="15.6" x14ac:dyDescent="0.35">
      <c r="A153" s="115" t="s">
        <v>76</v>
      </c>
      <c r="B153" s="134" t="s">
        <v>330</v>
      </c>
      <c r="C153" s="55" t="s">
        <v>153</v>
      </c>
      <c r="D153" s="130">
        <v>4</v>
      </c>
      <c r="E153" s="57"/>
      <c r="F153" s="57">
        <f t="shared" si="3"/>
        <v>0</v>
      </c>
      <c r="G153" s="98" t="s">
        <v>108</v>
      </c>
    </row>
    <row r="154" spans="1:7" s="97" customFormat="1" ht="15.6" x14ac:dyDescent="0.35">
      <c r="A154" s="127" t="s">
        <v>25</v>
      </c>
      <c r="B154" s="134" t="s">
        <v>214</v>
      </c>
      <c r="C154" s="109" t="s">
        <v>153</v>
      </c>
      <c r="D154" s="110">
        <v>6</v>
      </c>
      <c r="E154" s="57"/>
      <c r="F154" s="57">
        <f t="shared" si="3"/>
        <v>0</v>
      </c>
      <c r="G154" s="98" t="s">
        <v>108</v>
      </c>
    </row>
    <row r="155" spans="1:7" s="97" customFormat="1" x14ac:dyDescent="0.35">
      <c r="A155" s="115" t="s">
        <v>23</v>
      </c>
      <c r="B155" s="56" t="s">
        <v>331</v>
      </c>
      <c r="C155" s="112" t="s">
        <v>8</v>
      </c>
      <c r="D155" s="114">
        <v>40</v>
      </c>
      <c r="E155" s="57"/>
      <c r="F155" s="57">
        <f t="shared" si="3"/>
        <v>0</v>
      </c>
      <c r="G155" s="98" t="s">
        <v>108</v>
      </c>
    </row>
    <row r="156" spans="1:7" s="97" customFormat="1" x14ac:dyDescent="0.35">
      <c r="A156" s="231" t="s">
        <v>215</v>
      </c>
      <c r="B156" s="56" t="s">
        <v>298</v>
      </c>
      <c r="C156" s="112" t="s">
        <v>8</v>
      </c>
      <c r="D156" s="114">
        <v>40</v>
      </c>
      <c r="E156" s="57"/>
      <c r="F156" s="57">
        <f t="shared" si="3"/>
        <v>0</v>
      </c>
      <c r="G156" s="98" t="s">
        <v>109</v>
      </c>
    </row>
    <row r="157" spans="1:7" s="97" customFormat="1" x14ac:dyDescent="0.35">
      <c r="A157" s="120">
        <v>7</v>
      </c>
      <c r="B157" s="56" t="s">
        <v>299</v>
      </c>
      <c r="C157" s="112" t="s">
        <v>8</v>
      </c>
      <c r="D157" s="114">
        <v>40</v>
      </c>
      <c r="E157" s="57"/>
      <c r="F157" s="57">
        <f t="shared" si="3"/>
        <v>0</v>
      </c>
      <c r="G157" s="98" t="s">
        <v>108</v>
      </c>
    </row>
    <row r="158" spans="1:7" s="97" customFormat="1" x14ac:dyDescent="0.35">
      <c r="A158" s="120">
        <v>8</v>
      </c>
      <c r="B158" s="56" t="s">
        <v>332</v>
      </c>
      <c r="C158" s="112" t="s">
        <v>19</v>
      </c>
      <c r="D158" s="114">
        <v>6</v>
      </c>
      <c r="E158" s="57"/>
      <c r="F158" s="57">
        <f t="shared" si="3"/>
        <v>0</v>
      </c>
      <c r="G158" s="98" t="s">
        <v>108</v>
      </c>
    </row>
    <row r="159" spans="1:7" s="97" customFormat="1" x14ac:dyDescent="0.35">
      <c r="A159" s="115" t="s">
        <v>216</v>
      </c>
      <c r="B159" s="99" t="s">
        <v>333</v>
      </c>
      <c r="C159" s="55" t="s">
        <v>19</v>
      </c>
      <c r="D159" s="116">
        <v>6</v>
      </c>
      <c r="E159" s="57"/>
      <c r="F159" s="57">
        <f t="shared" si="3"/>
        <v>0</v>
      </c>
      <c r="G159" s="98" t="s">
        <v>109</v>
      </c>
    </row>
    <row r="160" spans="1:7" s="97" customFormat="1" x14ac:dyDescent="0.35">
      <c r="A160" s="120">
        <v>9</v>
      </c>
      <c r="B160" s="56" t="s">
        <v>334</v>
      </c>
      <c r="C160" s="112" t="s">
        <v>19</v>
      </c>
      <c r="D160" s="114">
        <v>6</v>
      </c>
      <c r="E160" s="57"/>
      <c r="F160" s="57">
        <f t="shared" si="3"/>
        <v>0</v>
      </c>
      <c r="G160" s="98" t="s">
        <v>108</v>
      </c>
    </row>
    <row r="161" spans="1:7" s="97" customFormat="1" x14ac:dyDescent="0.35">
      <c r="A161" s="120">
        <v>10</v>
      </c>
      <c r="B161" s="56" t="s">
        <v>335</v>
      </c>
      <c r="C161" s="112" t="s">
        <v>19</v>
      </c>
      <c r="D161" s="114">
        <v>2</v>
      </c>
      <c r="E161" s="57"/>
      <c r="F161" s="57">
        <f t="shared" si="3"/>
        <v>0</v>
      </c>
      <c r="G161" s="98" t="s">
        <v>108</v>
      </c>
    </row>
    <row r="162" spans="1:7" s="97" customFormat="1" x14ac:dyDescent="0.35">
      <c r="A162" s="115"/>
      <c r="B162" s="258" t="s">
        <v>217</v>
      </c>
      <c r="C162" s="55"/>
      <c r="D162" s="130"/>
      <c r="E162" s="57"/>
      <c r="F162" s="57">
        <f t="shared" si="3"/>
        <v>0</v>
      </c>
      <c r="G162" s="98" t="s">
        <v>108</v>
      </c>
    </row>
    <row r="163" spans="1:7" s="97" customFormat="1" ht="15.6" x14ac:dyDescent="0.35">
      <c r="A163" s="115" t="s">
        <v>44</v>
      </c>
      <c r="B163" s="134" t="s">
        <v>188</v>
      </c>
      <c r="C163" s="55" t="s">
        <v>153</v>
      </c>
      <c r="D163" s="130">
        <v>20.2</v>
      </c>
      <c r="E163" s="57"/>
      <c r="F163" s="57">
        <f t="shared" si="3"/>
        <v>0</v>
      </c>
      <c r="G163" s="98" t="s">
        <v>108</v>
      </c>
    </row>
    <row r="164" spans="1:7" s="97" customFormat="1" ht="15.6" x14ac:dyDescent="0.35">
      <c r="A164" s="124" t="s">
        <v>40</v>
      </c>
      <c r="B164" s="259" t="s">
        <v>328</v>
      </c>
      <c r="C164" s="125" t="s">
        <v>153</v>
      </c>
      <c r="D164" s="230">
        <v>13.5</v>
      </c>
      <c r="E164" s="57"/>
      <c r="F164" s="57">
        <f t="shared" si="3"/>
        <v>0</v>
      </c>
      <c r="G164" s="98" t="s">
        <v>108</v>
      </c>
    </row>
    <row r="165" spans="1:7" s="97" customFormat="1" ht="15.6" x14ac:dyDescent="0.35">
      <c r="A165" s="115" t="s">
        <v>28</v>
      </c>
      <c r="B165" s="139" t="s">
        <v>329</v>
      </c>
      <c r="C165" s="128" t="s">
        <v>153</v>
      </c>
      <c r="D165" s="130">
        <v>1.9</v>
      </c>
      <c r="E165" s="57"/>
      <c r="F165" s="57">
        <f t="shared" si="3"/>
        <v>0</v>
      </c>
      <c r="G165" s="98" t="s">
        <v>108</v>
      </c>
    </row>
    <row r="166" spans="1:7" s="97" customFormat="1" ht="15.6" x14ac:dyDescent="0.35">
      <c r="A166" s="124" t="s">
        <v>29</v>
      </c>
      <c r="B166" s="139" t="s">
        <v>336</v>
      </c>
      <c r="C166" s="55" t="s">
        <v>153</v>
      </c>
      <c r="D166" s="117">
        <v>2.7</v>
      </c>
      <c r="E166" s="57"/>
      <c r="F166" s="57">
        <f t="shared" si="3"/>
        <v>0</v>
      </c>
      <c r="G166" s="98" t="s">
        <v>108</v>
      </c>
    </row>
    <row r="167" spans="1:7" s="97" customFormat="1" ht="15.6" x14ac:dyDescent="0.35">
      <c r="A167" s="115" t="s">
        <v>30</v>
      </c>
      <c r="B167" s="134" t="s">
        <v>330</v>
      </c>
      <c r="C167" s="55" t="s">
        <v>153</v>
      </c>
      <c r="D167" s="130">
        <v>19.5</v>
      </c>
      <c r="E167" s="57"/>
      <c r="F167" s="57">
        <f t="shared" si="3"/>
        <v>0</v>
      </c>
      <c r="G167" s="98" t="s">
        <v>108</v>
      </c>
    </row>
    <row r="168" spans="1:7" s="97" customFormat="1" ht="15.6" x14ac:dyDescent="0.35">
      <c r="A168" s="124" t="s">
        <v>41</v>
      </c>
      <c r="B168" s="134" t="s">
        <v>214</v>
      </c>
      <c r="C168" s="109" t="s">
        <v>153</v>
      </c>
      <c r="D168" s="110">
        <v>9.6</v>
      </c>
      <c r="E168" s="57"/>
      <c r="F168" s="57">
        <f t="shared" si="3"/>
        <v>0</v>
      </c>
      <c r="G168" s="98" t="s">
        <v>108</v>
      </c>
    </row>
    <row r="169" spans="1:7" s="97" customFormat="1" x14ac:dyDescent="0.35">
      <c r="A169" s="115" t="s">
        <v>45</v>
      </c>
      <c r="B169" s="99" t="s">
        <v>337</v>
      </c>
      <c r="C169" s="112" t="s">
        <v>8</v>
      </c>
      <c r="D169" s="114">
        <v>9</v>
      </c>
      <c r="E169" s="57"/>
      <c r="F169" s="57">
        <f t="shared" si="3"/>
        <v>0</v>
      </c>
      <c r="G169" s="98" t="s">
        <v>108</v>
      </c>
    </row>
    <row r="170" spans="1:7" s="97" customFormat="1" x14ac:dyDescent="0.35">
      <c r="A170" s="111" t="s">
        <v>218</v>
      </c>
      <c r="B170" s="99" t="s">
        <v>338</v>
      </c>
      <c r="C170" s="112" t="s">
        <v>8</v>
      </c>
      <c r="D170" s="114">
        <v>9.09</v>
      </c>
      <c r="E170" s="57"/>
      <c r="F170" s="57">
        <f t="shared" si="3"/>
        <v>0</v>
      </c>
      <c r="G170" s="98" t="s">
        <v>109</v>
      </c>
    </row>
    <row r="171" spans="1:7" s="97" customFormat="1" x14ac:dyDescent="0.35">
      <c r="A171" s="111" t="s">
        <v>38</v>
      </c>
      <c r="B171" s="99" t="s">
        <v>339</v>
      </c>
      <c r="C171" s="112" t="s">
        <v>8</v>
      </c>
      <c r="D171" s="114">
        <v>9</v>
      </c>
      <c r="E171" s="57"/>
      <c r="F171" s="57">
        <f t="shared" si="3"/>
        <v>0</v>
      </c>
      <c r="G171" s="98" t="s">
        <v>108</v>
      </c>
    </row>
    <row r="172" spans="1:7" s="97" customFormat="1" ht="15.6" x14ac:dyDescent="0.35">
      <c r="A172" s="111" t="s">
        <v>34</v>
      </c>
      <c r="B172" s="135" t="s">
        <v>340</v>
      </c>
      <c r="C172" s="112" t="s">
        <v>153</v>
      </c>
      <c r="D172" s="113">
        <v>4.42</v>
      </c>
      <c r="E172" s="57"/>
      <c r="F172" s="57">
        <f t="shared" si="3"/>
        <v>0</v>
      </c>
      <c r="G172" s="98" t="s">
        <v>108</v>
      </c>
    </row>
    <row r="173" spans="1:7" s="97" customFormat="1" ht="15.6" x14ac:dyDescent="0.35">
      <c r="A173" s="111" t="s">
        <v>46</v>
      </c>
      <c r="B173" s="135" t="s">
        <v>341</v>
      </c>
      <c r="C173" s="112" t="s">
        <v>153</v>
      </c>
      <c r="D173" s="113">
        <v>0.86</v>
      </c>
      <c r="E173" s="57"/>
      <c r="F173" s="57">
        <f t="shared" si="3"/>
        <v>0</v>
      </c>
      <c r="G173" s="98" t="s">
        <v>108</v>
      </c>
    </row>
    <row r="174" spans="1:7" s="97" customFormat="1" x14ac:dyDescent="0.35">
      <c r="A174" s="111" t="s">
        <v>42</v>
      </c>
      <c r="B174" s="56" t="s">
        <v>164</v>
      </c>
      <c r="C174" s="112" t="s">
        <v>21</v>
      </c>
      <c r="D174" s="117">
        <v>1</v>
      </c>
      <c r="E174" s="57"/>
      <c r="F174" s="57">
        <f t="shared" si="3"/>
        <v>0</v>
      </c>
      <c r="G174" s="98" t="s">
        <v>108</v>
      </c>
    </row>
    <row r="175" spans="1:7" s="97" customFormat="1" x14ac:dyDescent="0.35">
      <c r="A175" s="111" t="s">
        <v>31</v>
      </c>
      <c r="B175" s="56" t="s">
        <v>342</v>
      </c>
      <c r="C175" s="112" t="s">
        <v>26</v>
      </c>
      <c r="D175" s="117">
        <v>2</v>
      </c>
      <c r="E175" s="57"/>
      <c r="F175" s="57">
        <f t="shared" si="3"/>
        <v>0</v>
      </c>
      <c r="G175" s="98" t="s">
        <v>108</v>
      </c>
    </row>
    <row r="176" spans="1:7" s="97" customFormat="1" x14ac:dyDescent="0.35">
      <c r="A176" s="111" t="s">
        <v>32</v>
      </c>
      <c r="B176" s="99" t="s">
        <v>343</v>
      </c>
      <c r="C176" s="55" t="s">
        <v>19</v>
      </c>
      <c r="D176" s="116">
        <v>1</v>
      </c>
      <c r="E176" s="57"/>
      <c r="F176" s="57">
        <f t="shared" si="3"/>
        <v>0</v>
      </c>
      <c r="G176" s="98" t="s">
        <v>108</v>
      </c>
    </row>
    <row r="177" spans="1:7" s="97" customFormat="1" x14ac:dyDescent="0.35">
      <c r="A177" s="115" t="s">
        <v>32</v>
      </c>
      <c r="B177" s="99" t="s">
        <v>224</v>
      </c>
      <c r="C177" s="55" t="s">
        <v>19</v>
      </c>
      <c r="D177" s="116">
        <v>4</v>
      </c>
      <c r="E177" s="57"/>
      <c r="F177" s="57">
        <f t="shared" si="3"/>
        <v>0</v>
      </c>
      <c r="G177" s="98" t="s">
        <v>108</v>
      </c>
    </row>
    <row r="178" spans="1:7" s="97" customFormat="1" x14ac:dyDescent="0.35">
      <c r="A178" s="115" t="s">
        <v>58</v>
      </c>
      <c r="B178" s="99" t="s">
        <v>344</v>
      </c>
      <c r="C178" s="55" t="s">
        <v>19</v>
      </c>
      <c r="D178" s="116">
        <v>4</v>
      </c>
      <c r="E178" s="57"/>
      <c r="F178" s="57">
        <f t="shared" si="3"/>
        <v>0</v>
      </c>
      <c r="G178" s="98" t="s">
        <v>109</v>
      </c>
    </row>
    <row r="179" spans="1:7" s="97" customFormat="1" x14ac:dyDescent="0.35">
      <c r="A179" s="115" t="s">
        <v>47</v>
      </c>
      <c r="B179" s="99" t="s">
        <v>225</v>
      </c>
      <c r="C179" s="55" t="s">
        <v>19</v>
      </c>
      <c r="D179" s="116">
        <v>1</v>
      </c>
      <c r="E179" s="57"/>
      <c r="F179" s="57">
        <f t="shared" si="3"/>
        <v>0</v>
      </c>
      <c r="G179" s="98" t="s">
        <v>108</v>
      </c>
    </row>
    <row r="180" spans="1:7" s="97" customFormat="1" x14ac:dyDescent="0.35">
      <c r="A180" s="115" t="s">
        <v>59</v>
      </c>
      <c r="B180" s="99" t="s">
        <v>345</v>
      </c>
      <c r="C180" s="55" t="s">
        <v>19</v>
      </c>
      <c r="D180" s="116">
        <v>1</v>
      </c>
      <c r="E180" s="57"/>
      <c r="F180" s="57">
        <f t="shared" si="3"/>
        <v>0</v>
      </c>
      <c r="G180" s="98" t="s">
        <v>109</v>
      </c>
    </row>
    <row r="181" spans="1:7" s="97" customFormat="1" x14ac:dyDescent="0.35">
      <c r="A181" s="106" t="s">
        <v>49</v>
      </c>
      <c r="B181" s="99" t="s">
        <v>243</v>
      </c>
      <c r="C181" s="55" t="s">
        <v>194</v>
      </c>
      <c r="D181" s="116">
        <v>2.2000000000000002</v>
      </c>
      <c r="E181" s="261"/>
      <c r="F181" s="57">
        <f t="shared" si="3"/>
        <v>0</v>
      </c>
      <c r="G181" s="98" t="s">
        <v>108</v>
      </c>
    </row>
    <row r="182" spans="1:7" s="97" customFormat="1" x14ac:dyDescent="0.35">
      <c r="A182" s="111"/>
      <c r="B182" s="196" t="s">
        <v>346</v>
      </c>
      <c r="C182" s="55"/>
      <c r="D182" s="117"/>
      <c r="E182" s="57"/>
      <c r="F182" s="57"/>
      <c r="G182" s="98" t="s">
        <v>108</v>
      </c>
    </row>
    <row r="183" spans="1:7" s="97" customFormat="1" ht="15.6" x14ac:dyDescent="0.35">
      <c r="A183" s="124" t="s">
        <v>39</v>
      </c>
      <c r="B183" s="259" t="s">
        <v>347</v>
      </c>
      <c r="C183" s="125" t="s">
        <v>153</v>
      </c>
      <c r="D183" s="230">
        <v>4</v>
      </c>
      <c r="E183" s="262"/>
      <c r="F183" s="262">
        <f>D183*E183</f>
        <v>0</v>
      </c>
      <c r="G183" s="98" t="s">
        <v>108</v>
      </c>
    </row>
    <row r="184" spans="1:7" s="97" customFormat="1" ht="15.6" x14ac:dyDescent="0.35">
      <c r="A184" s="235">
        <v>2</v>
      </c>
      <c r="B184" s="135" t="s">
        <v>348</v>
      </c>
      <c r="C184" s="112" t="s">
        <v>153</v>
      </c>
      <c r="D184" s="236">
        <v>2</v>
      </c>
      <c r="E184" s="57"/>
      <c r="F184" s="57">
        <f>D184*E184</f>
        <v>0</v>
      </c>
      <c r="G184" s="98" t="s">
        <v>108</v>
      </c>
    </row>
    <row r="185" spans="1:7" s="97" customFormat="1" ht="15.6" x14ac:dyDescent="0.35">
      <c r="A185" s="121" t="s">
        <v>37</v>
      </c>
      <c r="B185" s="136" t="s">
        <v>155</v>
      </c>
      <c r="C185" s="122" t="s">
        <v>153</v>
      </c>
      <c r="D185" s="137">
        <v>2</v>
      </c>
      <c r="E185" s="57"/>
      <c r="F185" s="57">
        <f t="shared" ref="F185:F222" si="4">D185*E185</f>
        <v>0</v>
      </c>
      <c r="G185" s="98" t="s">
        <v>108</v>
      </c>
    </row>
    <row r="186" spans="1:7" s="97" customFormat="1" ht="15.6" x14ac:dyDescent="0.35">
      <c r="A186" s="121" t="s">
        <v>76</v>
      </c>
      <c r="B186" s="136" t="s">
        <v>349</v>
      </c>
      <c r="C186" s="122" t="s">
        <v>153</v>
      </c>
      <c r="D186" s="123">
        <v>1.7920000000000003</v>
      </c>
      <c r="E186" s="57"/>
      <c r="F186" s="57">
        <f t="shared" si="4"/>
        <v>0</v>
      </c>
      <c r="G186" s="98" t="s">
        <v>108</v>
      </c>
    </row>
    <row r="187" spans="1:7" s="97" customFormat="1" ht="15.6" x14ac:dyDescent="0.35">
      <c r="A187" s="121" t="s">
        <v>25</v>
      </c>
      <c r="B187" s="136" t="s">
        <v>350</v>
      </c>
      <c r="C187" s="122" t="s">
        <v>153</v>
      </c>
      <c r="D187" s="123">
        <v>1.7920000000000003</v>
      </c>
      <c r="E187" s="57"/>
      <c r="F187" s="57">
        <f t="shared" si="4"/>
        <v>0</v>
      </c>
      <c r="G187" s="98" t="s">
        <v>108</v>
      </c>
    </row>
    <row r="188" spans="1:7" s="97" customFormat="1" x14ac:dyDescent="0.35">
      <c r="A188" s="115" t="s">
        <v>23</v>
      </c>
      <c r="B188" s="96" t="s">
        <v>351</v>
      </c>
      <c r="C188" s="55" t="s">
        <v>19</v>
      </c>
      <c r="D188" s="130">
        <v>10</v>
      </c>
      <c r="E188" s="57"/>
      <c r="F188" s="57">
        <f t="shared" si="4"/>
        <v>0</v>
      </c>
      <c r="G188" s="98" t="s">
        <v>108</v>
      </c>
    </row>
    <row r="189" spans="1:7" s="97" customFormat="1" ht="15.6" x14ac:dyDescent="0.35">
      <c r="A189" s="111" t="s">
        <v>33</v>
      </c>
      <c r="B189" s="56" t="s">
        <v>242</v>
      </c>
      <c r="C189" s="112" t="s">
        <v>154</v>
      </c>
      <c r="D189" s="117">
        <v>80</v>
      </c>
      <c r="E189" s="57"/>
      <c r="F189" s="57">
        <f t="shared" si="4"/>
        <v>0</v>
      </c>
      <c r="G189" s="98" t="s">
        <v>108</v>
      </c>
    </row>
    <row r="190" spans="1:7" s="97" customFormat="1" ht="15.6" x14ac:dyDescent="0.35">
      <c r="A190" s="115" t="s">
        <v>27</v>
      </c>
      <c r="B190" s="96" t="s">
        <v>352</v>
      </c>
      <c r="C190" s="55" t="s">
        <v>153</v>
      </c>
      <c r="D190" s="131">
        <v>0.26</v>
      </c>
      <c r="E190" s="57"/>
      <c r="F190" s="57">
        <f t="shared" si="4"/>
        <v>0</v>
      </c>
      <c r="G190" s="98" t="s">
        <v>108</v>
      </c>
    </row>
    <row r="191" spans="1:7" s="97" customFormat="1" x14ac:dyDescent="0.35">
      <c r="A191" s="124" t="s">
        <v>48</v>
      </c>
      <c r="B191" s="138" t="s">
        <v>353</v>
      </c>
      <c r="C191" s="125" t="s">
        <v>19</v>
      </c>
      <c r="D191" s="126">
        <v>1</v>
      </c>
      <c r="E191" s="57"/>
      <c r="F191" s="57">
        <f t="shared" si="4"/>
        <v>0</v>
      </c>
      <c r="G191" s="98" t="s">
        <v>108</v>
      </c>
    </row>
    <row r="192" spans="1:7" s="97" customFormat="1" x14ac:dyDescent="0.35">
      <c r="A192" s="124" t="s">
        <v>43</v>
      </c>
      <c r="B192" s="138" t="s">
        <v>156</v>
      </c>
      <c r="C192" s="125" t="s">
        <v>19</v>
      </c>
      <c r="D192" s="126">
        <v>2</v>
      </c>
      <c r="E192" s="57"/>
      <c r="F192" s="57">
        <f t="shared" si="4"/>
        <v>0</v>
      </c>
      <c r="G192" s="98" t="s">
        <v>108</v>
      </c>
    </row>
    <row r="193" spans="1:7" s="97" customFormat="1" x14ac:dyDescent="0.35">
      <c r="A193" s="127" t="s">
        <v>44</v>
      </c>
      <c r="B193" s="139" t="s">
        <v>354</v>
      </c>
      <c r="C193" s="128" t="s">
        <v>19</v>
      </c>
      <c r="D193" s="130">
        <v>1</v>
      </c>
      <c r="E193" s="57"/>
      <c r="F193" s="57">
        <f t="shared" si="4"/>
        <v>0</v>
      </c>
      <c r="G193" s="98" t="s">
        <v>108</v>
      </c>
    </row>
    <row r="194" spans="1:7" s="97" customFormat="1" x14ac:dyDescent="0.35">
      <c r="A194" s="127" t="s">
        <v>40</v>
      </c>
      <c r="B194" s="139" t="s">
        <v>355</v>
      </c>
      <c r="C194" s="128" t="s">
        <v>19</v>
      </c>
      <c r="D194" s="130">
        <v>2</v>
      </c>
      <c r="E194" s="57"/>
      <c r="F194" s="57">
        <f t="shared" si="4"/>
        <v>0</v>
      </c>
      <c r="G194" s="98" t="s">
        <v>108</v>
      </c>
    </row>
    <row r="195" spans="1:7" s="97" customFormat="1" x14ac:dyDescent="0.35">
      <c r="A195" s="127" t="s">
        <v>28</v>
      </c>
      <c r="B195" s="139" t="s">
        <v>356</v>
      </c>
      <c r="C195" s="128" t="s">
        <v>19</v>
      </c>
      <c r="D195" s="130">
        <v>2</v>
      </c>
      <c r="E195" s="57"/>
      <c r="F195" s="57">
        <f t="shared" si="4"/>
        <v>0</v>
      </c>
      <c r="G195" s="98" t="s">
        <v>108</v>
      </c>
    </row>
    <row r="196" spans="1:7" s="97" customFormat="1" x14ac:dyDescent="0.35">
      <c r="A196" s="127" t="s">
        <v>29</v>
      </c>
      <c r="B196" s="139" t="s">
        <v>157</v>
      </c>
      <c r="C196" s="128" t="s">
        <v>19</v>
      </c>
      <c r="D196" s="130">
        <v>4</v>
      </c>
      <c r="E196" s="57"/>
      <c r="F196" s="57">
        <f t="shared" si="4"/>
        <v>0</v>
      </c>
      <c r="G196" s="98" t="s">
        <v>108</v>
      </c>
    </row>
    <row r="197" spans="1:7" s="97" customFormat="1" x14ac:dyDescent="0.35">
      <c r="A197" s="127" t="s">
        <v>30</v>
      </c>
      <c r="B197" s="139" t="s">
        <v>158</v>
      </c>
      <c r="C197" s="128" t="s">
        <v>19</v>
      </c>
      <c r="D197" s="130">
        <v>4</v>
      </c>
      <c r="E197" s="57"/>
      <c r="F197" s="57">
        <f t="shared" si="4"/>
        <v>0</v>
      </c>
      <c r="G197" s="98" t="s">
        <v>108</v>
      </c>
    </row>
    <row r="198" spans="1:7" s="97" customFormat="1" x14ac:dyDescent="0.35">
      <c r="A198" s="127" t="s">
        <v>41</v>
      </c>
      <c r="B198" s="139" t="s">
        <v>357</v>
      </c>
      <c r="C198" s="128" t="s">
        <v>19</v>
      </c>
      <c r="D198" s="129">
        <v>1</v>
      </c>
      <c r="E198" s="57"/>
      <c r="F198" s="57">
        <f t="shared" si="4"/>
        <v>0</v>
      </c>
      <c r="G198" s="98" t="s">
        <v>108</v>
      </c>
    </row>
    <row r="199" spans="1:7" s="97" customFormat="1" x14ac:dyDescent="0.35">
      <c r="A199" s="127" t="s">
        <v>45</v>
      </c>
      <c r="B199" s="139" t="s">
        <v>358</v>
      </c>
      <c r="C199" s="128" t="s">
        <v>19</v>
      </c>
      <c r="D199" s="129">
        <v>8</v>
      </c>
      <c r="E199" s="57"/>
      <c r="F199" s="57">
        <f t="shared" si="4"/>
        <v>0</v>
      </c>
      <c r="G199" s="98" t="s">
        <v>108</v>
      </c>
    </row>
    <row r="200" spans="1:7" s="97" customFormat="1" x14ac:dyDescent="0.35">
      <c r="A200" s="127" t="s">
        <v>38</v>
      </c>
      <c r="B200" s="139" t="s">
        <v>359</v>
      </c>
      <c r="C200" s="128" t="s">
        <v>8</v>
      </c>
      <c r="D200" s="129">
        <v>300</v>
      </c>
      <c r="E200" s="57"/>
      <c r="F200" s="57">
        <f t="shared" si="4"/>
        <v>0</v>
      </c>
      <c r="G200" s="98" t="s">
        <v>108</v>
      </c>
    </row>
    <row r="201" spans="1:7" s="97" customFormat="1" x14ac:dyDescent="0.35">
      <c r="A201" s="127" t="s">
        <v>34</v>
      </c>
      <c r="B201" s="139" t="s">
        <v>360</v>
      </c>
      <c r="C201" s="128" t="s">
        <v>8</v>
      </c>
      <c r="D201" s="129">
        <v>100</v>
      </c>
      <c r="E201" s="57"/>
      <c r="F201" s="57">
        <f t="shared" si="4"/>
        <v>0</v>
      </c>
      <c r="G201" s="98" t="s">
        <v>108</v>
      </c>
    </row>
    <row r="202" spans="1:7" s="97" customFormat="1" x14ac:dyDescent="0.35">
      <c r="A202" s="127" t="s">
        <v>46</v>
      </c>
      <c r="B202" s="134" t="s">
        <v>159</v>
      </c>
      <c r="C202" s="128" t="s">
        <v>8</v>
      </c>
      <c r="D202" s="130">
        <v>120</v>
      </c>
      <c r="E202" s="57"/>
      <c r="F202" s="57">
        <f t="shared" si="4"/>
        <v>0</v>
      </c>
      <c r="G202" s="98" t="s">
        <v>108</v>
      </c>
    </row>
    <row r="203" spans="1:7" s="97" customFormat="1" x14ac:dyDescent="0.35">
      <c r="A203" s="127" t="s">
        <v>42</v>
      </c>
      <c r="B203" s="134" t="s">
        <v>160</v>
      </c>
      <c r="C203" s="128" t="s">
        <v>8</v>
      </c>
      <c r="D203" s="130">
        <v>250</v>
      </c>
      <c r="E203" s="57"/>
      <c r="F203" s="57">
        <f t="shared" si="4"/>
        <v>0</v>
      </c>
      <c r="G203" s="98" t="s">
        <v>108</v>
      </c>
    </row>
    <row r="204" spans="1:7" s="97" customFormat="1" x14ac:dyDescent="0.35">
      <c r="A204" s="127" t="s">
        <v>31</v>
      </c>
      <c r="B204" s="139" t="s">
        <v>361</v>
      </c>
      <c r="C204" s="128" t="s">
        <v>19</v>
      </c>
      <c r="D204" s="129">
        <v>11</v>
      </c>
      <c r="E204" s="57"/>
      <c r="F204" s="57">
        <f t="shared" si="4"/>
        <v>0</v>
      </c>
      <c r="G204" s="98" t="s">
        <v>108</v>
      </c>
    </row>
    <row r="205" spans="1:7" s="97" customFormat="1" x14ac:dyDescent="0.35">
      <c r="A205" s="115" t="s">
        <v>32</v>
      </c>
      <c r="B205" s="139" t="s">
        <v>362</v>
      </c>
      <c r="C205" s="55" t="s">
        <v>19</v>
      </c>
      <c r="D205" s="116">
        <v>6</v>
      </c>
      <c r="E205" s="57"/>
      <c r="F205" s="57">
        <f t="shared" si="4"/>
        <v>0</v>
      </c>
      <c r="G205" s="98" t="s">
        <v>108</v>
      </c>
    </row>
    <row r="206" spans="1:7" s="97" customFormat="1" x14ac:dyDescent="0.35">
      <c r="A206" s="115" t="s">
        <v>47</v>
      </c>
      <c r="B206" s="139" t="s">
        <v>363</v>
      </c>
      <c r="C206" s="55" t="s">
        <v>19</v>
      </c>
      <c r="D206" s="116">
        <v>6</v>
      </c>
      <c r="E206" s="57"/>
      <c r="F206" s="57">
        <f t="shared" si="4"/>
        <v>0</v>
      </c>
      <c r="G206" s="98" t="s">
        <v>108</v>
      </c>
    </row>
    <row r="207" spans="1:7" s="97" customFormat="1" x14ac:dyDescent="0.35">
      <c r="A207" s="115" t="s">
        <v>49</v>
      </c>
      <c r="B207" s="139" t="s">
        <v>364</v>
      </c>
      <c r="C207" s="55" t="s">
        <v>19</v>
      </c>
      <c r="D207" s="116">
        <v>6</v>
      </c>
      <c r="E207" s="57"/>
      <c r="F207" s="57">
        <f t="shared" si="4"/>
        <v>0</v>
      </c>
      <c r="G207" s="98" t="s">
        <v>108</v>
      </c>
    </row>
    <row r="208" spans="1:7" s="97" customFormat="1" x14ac:dyDescent="0.35">
      <c r="A208" s="115" t="s">
        <v>50</v>
      </c>
      <c r="B208" s="139" t="s">
        <v>365</v>
      </c>
      <c r="C208" s="55" t="s">
        <v>19</v>
      </c>
      <c r="D208" s="116">
        <v>2</v>
      </c>
      <c r="E208" s="57"/>
      <c r="F208" s="57">
        <f t="shared" si="4"/>
        <v>0</v>
      </c>
      <c r="G208" s="98" t="s">
        <v>108</v>
      </c>
    </row>
    <row r="209" spans="1:7" s="97" customFormat="1" x14ac:dyDescent="0.35">
      <c r="A209" s="115" t="s">
        <v>51</v>
      </c>
      <c r="B209" s="139" t="s">
        <v>366</v>
      </c>
      <c r="C209" s="55" t="s">
        <v>19</v>
      </c>
      <c r="D209" s="130">
        <v>7</v>
      </c>
      <c r="E209" s="57"/>
      <c r="F209" s="57">
        <f t="shared" si="4"/>
        <v>0</v>
      </c>
      <c r="G209" s="98" t="s">
        <v>108</v>
      </c>
    </row>
    <row r="210" spans="1:7" s="97" customFormat="1" x14ac:dyDescent="0.35">
      <c r="A210" s="127" t="s">
        <v>52</v>
      </c>
      <c r="B210" s="134" t="s">
        <v>367</v>
      </c>
      <c r="C210" s="128" t="s">
        <v>21</v>
      </c>
      <c r="D210" s="129">
        <v>6</v>
      </c>
      <c r="E210" s="57"/>
      <c r="F210" s="57">
        <f t="shared" si="4"/>
        <v>0</v>
      </c>
      <c r="G210" s="98" t="s">
        <v>108</v>
      </c>
    </row>
    <row r="211" spans="1:7" s="97" customFormat="1" x14ac:dyDescent="0.35">
      <c r="A211" s="127" t="s">
        <v>53</v>
      </c>
      <c r="B211" s="134" t="s">
        <v>368</v>
      </c>
      <c r="C211" s="128" t="s">
        <v>21</v>
      </c>
      <c r="D211" s="129">
        <v>14</v>
      </c>
      <c r="E211" s="57"/>
      <c r="F211" s="57">
        <f t="shared" si="4"/>
        <v>0</v>
      </c>
      <c r="G211" s="98" t="s">
        <v>108</v>
      </c>
    </row>
    <row r="212" spans="1:7" s="97" customFormat="1" x14ac:dyDescent="0.35">
      <c r="A212" s="127" t="s">
        <v>54</v>
      </c>
      <c r="B212" s="134" t="s">
        <v>161</v>
      </c>
      <c r="C212" s="128" t="s">
        <v>19</v>
      </c>
      <c r="D212" s="130">
        <v>9</v>
      </c>
      <c r="E212" s="57"/>
      <c r="F212" s="57">
        <f t="shared" si="4"/>
        <v>0</v>
      </c>
      <c r="G212" s="98" t="s">
        <v>108</v>
      </c>
    </row>
    <row r="213" spans="1:7" s="97" customFormat="1" x14ac:dyDescent="0.35">
      <c r="A213" s="127" t="s">
        <v>60</v>
      </c>
      <c r="B213" s="134" t="s">
        <v>369</v>
      </c>
      <c r="C213" s="128" t="s">
        <v>19</v>
      </c>
      <c r="D213" s="130">
        <v>5</v>
      </c>
      <c r="E213" s="57"/>
      <c r="F213" s="57">
        <f t="shared" si="4"/>
        <v>0</v>
      </c>
      <c r="G213" s="98" t="s">
        <v>108</v>
      </c>
    </row>
    <row r="214" spans="1:7" s="97" customFormat="1" x14ac:dyDescent="0.35">
      <c r="A214" s="127" t="s">
        <v>55</v>
      </c>
      <c r="B214" s="134" t="s">
        <v>370</v>
      </c>
      <c r="C214" s="128" t="s">
        <v>21</v>
      </c>
      <c r="D214" s="129">
        <v>10</v>
      </c>
      <c r="E214" s="57"/>
      <c r="F214" s="57">
        <f t="shared" si="4"/>
        <v>0</v>
      </c>
      <c r="G214" s="98" t="s">
        <v>108</v>
      </c>
    </row>
    <row r="215" spans="1:7" s="97" customFormat="1" x14ac:dyDescent="0.35">
      <c r="A215" s="111" t="s">
        <v>61</v>
      </c>
      <c r="B215" s="56" t="s">
        <v>35</v>
      </c>
      <c r="C215" s="112" t="s">
        <v>8</v>
      </c>
      <c r="D215" s="114">
        <v>10</v>
      </c>
      <c r="E215" s="57"/>
      <c r="F215" s="57">
        <f t="shared" si="4"/>
        <v>0</v>
      </c>
      <c r="G215" s="98" t="s">
        <v>108</v>
      </c>
    </row>
    <row r="216" spans="1:7" s="97" customFormat="1" x14ac:dyDescent="0.35">
      <c r="A216" s="111" t="s">
        <v>62</v>
      </c>
      <c r="B216" s="135" t="s">
        <v>371</v>
      </c>
      <c r="C216" s="112" t="s">
        <v>19</v>
      </c>
      <c r="D216" s="114">
        <v>13</v>
      </c>
      <c r="E216" s="57"/>
      <c r="F216" s="57">
        <f t="shared" si="4"/>
        <v>0</v>
      </c>
      <c r="G216" s="98" t="s">
        <v>108</v>
      </c>
    </row>
    <row r="217" spans="1:7" s="97" customFormat="1" x14ac:dyDescent="0.35">
      <c r="A217" s="238">
        <v>35</v>
      </c>
      <c r="B217" s="134" t="s">
        <v>162</v>
      </c>
      <c r="C217" s="128" t="s">
        <v>19</v>
      </c>
      <c r="D217" s="239">
        <v>2</v>
      </c>
      <c r="E217" s="57"/>
      <c r="F217" s="57">
        <f t="shared" si="4"/>
        <v>0</v>
      </c>
      <c r="G217" s="98" t="s">
        <v>108</v>
      </c>
    </row>
    <row r="218" spans="1:7" s="97" customFormat="1" x14ac:dyDescent="0.35">
      <c r="A218" s="238">
        <v>36</v>
      </c>
      <c r="B218" s="140" t="s">
        <v>163</v>
      </c>
      <c r="C218" s="109" t="s">
        <v>8</v>
      </c>
      <c r="D218" s="241">
        <v>150</v>
      </c>
      <c r="E218" s="57"/>
      <c r="F218" s="57">
        <f t="shared" si="4"/>
        <v>0</v>
      </c>
      <c r="G218" s="98" t="s">
        <v>108</v>
      </c>
    </row>
    <row r="219" spans="1:7" s="97" customFormat="1" x14ac:dyDescent="0.35">
      <c r="A219" s="108" t="s">
        <v>64</v>
      </c>
      <c r="B219" s="140" t="s">
        <v>372</v>
      </c>
      <c r="C219" s="109" t="s">
        <v>8</v>
      </c>
      <c r="D219" s="110">
        <v>150</v>
      </c>
      <c r="E219" s="57"/>
      <c r="F219" s="57">
        <f t="shared" si="4"/>
        <v>0</v>
      </c>
      <c r="G219" s="98" t="s">
        <v>108</v>
      </c>
    </row>
    <row r="220" spans="1:7" s="97" customFormat="1" x14ac:dyDescent="0.35">
      <c r="A220" s="238">
        <v>38</v>
      </c>
      <c r="B220" s="140" t="s">
        <v>219</v>
      </c>
      <c r="C220" s="109" t="s">
        <v>21</v>
      </c>
      <c r="D220" s="239">
        <v>300</v>
      </c>
      <c r="E220" s="57"/>
      <c r="F220" s="57">
        <f t="shared" si="4"/>
        <v>0</v>
      </c>
      <c r="G220" s="98" t="s">
        <v>108</v>
      </c>
    </row>
    <row r="221" spans="1:7" s="97" customFormat="1" x14ac:dyDescent="0.35">
      <c r="A221" s="238">
        <v>39</v>
      </c>
      <c r="B221" s="140" t="s">
        <v>373</v>
      </c>
      <c r="C221" s="109" t="s">
        <v>22</v>
      </c>
      <c r="D221" s="239">
        <v>15</v>
      </c>
      <c r="E221" s="57"/>
      <c r="F221" s="57">
        <f t="shared" si="4"/>
        <v>0</v>
      </c>
      <c r="G221" s="98" t="s">
        <v>108</v>
      </c>
    </row>
    <row r="222" spans="1:7" s="97" customFormat="1" ht="15.6" thickBot="1" x14ac:dyDescent="0.4">
      <c r="A222" s="242"/>
      <c r="B222" s="99" t="s">
        <v>243</v>
      </c>
      <c r="C222" s="55" t="s">
        <v>194</v>
      </c>
      <c r="D222" s="119">
        <v>1.95</v>
      </c>
      <c r="E222" s="261"/>
      <c r="F222" s="57">
        <f t="shared" si="4"/>
        <v>0</v>
      </c>
      <c r="G222" s="98" t="s">
        <v>108</v>
      </c>
    </row>
    <row r="223" spans="1:7" ht="15.6" thickBot="1" x14ac:dyDescent="0.4">
      <c r="A223" s="111"/>
      <c r="B223" s="1" t="s">
        <v>9</v>
      </c>
      <c r="C223" s="18"/>
      <c r="D223" s="2"/>
      <c r="E223" s="2"/>
      <c r="F223" s="3">
        <f>SUM(F8:F222)</f>
        <v>0</v>
      </c>
    </row>
    <row r="224" spans="1:7" ht="15.6" thickBot="1" x14ac:dyDescent="0.4">
      <c r="A224" s="111"/>
      <c r="B224" s="4" t="s">
        <v>99</v>
      </c>
      <c r="C224" s="19"/>
      <c r="D224" s="5"/>
      <c r="E224" s="5"/>
      <c r="F224" s="6"/>
    </row>
    <row r="225" spans="1:6" ht="15.6" thickBot="1" x14ac:dyDescent="0.4">
      <c r="A225" s="111"/>
      <c r="B225" s="4" t="s">
        <v>170</v>
      </c>
      <c r="C225" s="19"/>
      <c r="D225" s="5"/>
      <c r="E225" s="5"/>
      <c r="F225" s="6"/>
    </row>
    <row r="226" spans="1:6" ht="15.6" thickBot="1" x14ac:dyDescent="0.4">
      <c r="A226" s="111"/>
      <c r="B226" s="7" t="s">
        <v>10</v>
      </c>
      <c r="C226" s="20"/>
      <c r="D226" s="5"/>
      <c r="E226" s="5"/>
      <c r="F226" s="5">
        <f>SUM(F223:F225)</f>
        <v>0</v>
      </c>
    </row>
    <row r="227" spans="1:6" ht="15.6" thickBot="1" x14ac:dyDescent="0.4">
      <c r="A227" s="111"/>
      <c r="B227" s="4" t="s">
        <v>11</v>
      </c>
      <c r="C227" s="19"/>
      <c r="D227" s="5"/>
      <c r="E227" s="5"/>
      <c r="F227" s="6"/>
    </row>
    <row r="228" spans="1:6" ht="15.6" thickBot="1" x14ac:dyDescent="0.4">
      <c r="A228" s="111"/>
      <c r="B228" s="8" t="s">
        <v>10</v>
      </c>
      <c r="C228" s="21"/>
      <c r="D228" s="9"/>
      <c r="E228" s="9"/>
      <c r="F228" s="9">
        <f>SUM(F226:F227)</f>
        <v>0</v>
      </c>
    </row>
    <row r="229" spans="1:6" ht="15.6" thickBot="1" x14ac:dyDescent="0.4">
      <c r="A229" s="111"/>
      <c r="B229" s="4" t="s">
        <v>98</v>
      </c>
      <c r="C229" s="19"/>
      <c r="D229" s="5"/>
      <c r="E229" s="5"/>
      <c r="F229" s="6">
        <f>F228*C229</f>
        <v>0</v>
      </c>
    </row>
    <row r="230" spans="1:6" ht="15.6" thickBot="1" x14ac:dyDescent="0.4">
      <c r="A230" s="111"/>
      <c r="B230" s="8" t="s">
        <v>10</v>
      </c>
      <c r="C230" s="9"/>
      <c r="D230" s="9"/>
      <c r="E230" s="9"/>
      <c r="F230" s="9">
        <f>SUM(F228:F229)</f>
        <v>0</v>
      </c>
    </row>
    <row r="231" spans="1:6" x14ac:dyDescent="0.35">
      <c r="F231" s="260"/>
    </row>
    <row r="232" spans="1:6" x14ac:dyDescent="0.35">
      <c r="F232" s="100"/>
    </row>
  </sheetData>
  <autoFilter ref="A6:G231"/>
  <mergeCells count="6">
    <mergeCell ref="A4:A5"/>
    <mergeCell ref="B4:B5"/>
    <mergeCell ref="C4:C5"/>
    <mergeCell ref="D4:D5"/>
    <mergeCell ref="E4:E5"/>
    <mergeCell ref="F4:F5"/>
  </mergeCells>
  <conditionalFormatting sqref="B65:D65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0" zoomScaleNormal="80" workbookViewId="0">
      <selection activeCell="B1" sqref="B1"/>
    </sheetView>
  </sheetViews>
  <sheetFormatPr defaultColWidth="9.21875" defaultRowHeight="15" x14ac:dyDescent="0.35"/>
  <cols>
    <col min="1" max="1" width="1.44140625" style="24" customWidth="1"/>
    <col min="2" max="2" width="7.77734375" style="24" customWidth="1"/>
    <col min="3" max="3" width="20.5546875" style="24" customWidth="1"/>
    <col min="4" max="4" width="21.77734375" style="24" customWidth="1"/>
    <col min="5" max="5" width="25.21875" style="24" customWidth="1"/>
    <col min="6" max="6" width="21" style="24" customWidth="1"/>
    <col min="7" max="16384" width="9.21875" style="24"/>
  </cols>
  <sheetData>
    <row r="1" spans="1:7" x14ac:dyDescent="0.35">
      <c r="A1" s="47"/>
      <c r="B1" s="86" t="s">
        <v>177</v>
      </c>
      <c r="C1" s="48"/>
      <c r="D1" s="48"/>
      <c r="E1" s="48"/>
    </row>
    <row r="2" spans="1:7" x14ac:dyDescent="0.35">
      <c r="A2" s="47"/>
      <c r="B2" s="25" t="s">
        <v>167</v>
      </c>
      <c r="C2" s="48"/>
      <c r="D2" s="48"/>
      <c r="E2" s="48"/>
    </row>
    <row r="3" spans="1:7" x14ac:dyDescent="0.35">
      <c r="A3" s="47"/>
      <c r="B3" s="25" t="s">
        <v>168</v>
      </c>
      <c r="C3" s="48"/>
      <c r="D3" s="48"/>
      <c r="E3" s="48"/>
    </row>
    <row r="4" spans="1:7" ht="15.6" thickBot="1" x14ac:dyDescent="0.4">
      <c r="A4" s="49"/>
      <c r="B4" s="26" t="s">
        <v>132</v>
      </c>
      <c r="C4" s="50"/>
      <c r="D4" s="50"/>
      <c r="E4" s="50"/>
      <c r="F4" s="50"/>
    </row>
    <row r="6" spans="1:7" ht="45.6" thickBot="1" x14ac:dyDescent="0.4">
      <c r="B6" s="32" t="s">
        <v>0</v>
      </c>
      <c r="C6" s="32" t="s">
        <v>113</v>
      </c>
      <c r="D6" s="32" t="s">
        <v>127</v>
      </c>
      <c r="E6" s="32" t="s">
        <v>128</v>
      </c>
      <c r="F6" s="32" t="s">
        <v>129</v>
      </c>
    </row>
    <row r="7" spans="1:7" x14ac:dyDescent="0.35">
      <c r="B7" s="51">
        <v>1</v>
      </c>
      <c r="C7" s="24" t="s">
        <v>110</v>
      </c>
      <c r="D7" s="39">
        <f>შეჯამება!G18</f>
        <v>0</v>
      </c>
      <c r="E7" s="40">
        <f>საწყობი!L5</f>
        <v>0</v>
      </c>
      <c r="F7" s="39">
        <f>D7-E7</f>
        <v>0</v>
      </c>
      <c r="G7" s="40"/>
    </row>
    <row r="8" spans="1:7" x14ac:dyDescent="0.35">
      <c r="B8" s="51">
        <v>2</v>
      </c>
      <c r="C8" s="24" t="s">
        <v>111</v>
      </c>
      <c r="D8" s="39">
        <f>შეჯამება!J18</f>
        <v>126309.59654865172</v>
      </c>
      <c r="E8" s="40">
        <v>0</v>
      </c>
      <c r="F8" s="39">
        <f>D8-E8</f>
        <v>126309.59654865172</v>
      </c>
    </row>
    <row r="9" spans="1:7" ht="15.6" thickBot="1" x14ac:dyDescent="0.4">
      <c r="B9" s="52" t="s">
        <v>126</v>
      </c>
      <c r="C9" s="42"/>
      <c r="D9" s="43">
        <f>SUM(D7:D8)</f>
        <v>126309.59654865172</v>
      </c>
      <c r="E9" s="53">
        <f>SUM(E7:E8)</f>
        <v>0</v>
      </c>
      <c r="F9" s="43">
        <f>SUM(F7:F8)</f>
        <v>126309.59654865172</v>
      </c>
    </row>
    <row r="10" spans="1:7" ht="15.6" thickTop="1" x14ac:dyDescent="0.35"/>
    <row r="11" spans="1:7" x14ac:dyDescent="0.35">
      <c r="D11" s="40"/>
    </row>
    <row r="12" spans="1:7" x14ac:dyDescent="0.35">
      <c r="D12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="80" zoomScaleNormal="80" workbookViewId="0"/>
  </sheetViews>
  <sheetFormatPr defaultColWidth="9.21875" defaultRowHeight="15" x14ac:dyDescent="0.35"/>
  <cols>
    <col min="1" max="1" width="17.21875" style="24" customWidth="1"/>
    <col min="2" max="2" width="16.5546875" style="24" bestFit="1" customWidth="1"/>
    <col min="3" max="3" width="98.21875" style="24" customWidth="1"/>
    <col min="4" max="4" width="8.5546875" style="24" customWidth="1"/>
    <col min="5" max="5" width="10.77734375" style="24" customWidth="1"/>
    <col min="6" max="6" width="13.21875" style="24" bestFit="1" customWidth="1"/>
    <col min="7" max="7" width="12.77734375" style="24" bestFit="1" customWidth="1"/>
    <col min="8" max="8" width="20.6640625" style="24" bestFit="1" customWidth="1"/>
    <col min="9" max="9" width="9.21875" style="24"/>
    <col min="10" max="10" width="10.6640625" style="24" bestFit="1" customWidth="1"/>
    <col min="11" max="11" width="10.6640625" style="24" customWidth="1"/>
    <col min="12" max="12" width="11.6640625" style="24" bestFit="1" customWidth="1"/>
    <col min="13" max="13" width="9.21875" style="24"/>
    <col min="14" max="14" width="12.33203125" style="24" bestFit="1" customWidth="1"/>
    <col min="15" max="16384" width="9.21875" style="24"/>
  </cols>
  <sheetData>
    <row r="1" spans="1:14" x14ac:dyDescent="0.35">
      <c r="A1" s="86" t="s">
        <v>177</v>
      </c>
    </row>
    <row r="2" spans="1:14" x14ac:dyDescent="0.35">
      <c r="A2" s="25" t="s">
        <v>167</v>
      </c>
    </row>
    <row r="3" spans="1:14" x14ac:dyDescent="0.35">
      <c r="A3" s="25" t="s">
        <v>168</v>
      </c>
    </row>
    <row r="4" spans="1:14" ht="17.399999999999999" thickBot="1" x14ac:dyDescent="0.55000000000000004">
      <c r="A4" s="26" t="s">
        <v>132</v>
      </c>
      <c r="B4" s="27"/>
      <c r="C4" s="27"/>
      <c r="D4" s="27"/>
      <c r="E4" s="27"/>
      <c r="F4" s="27"/>
      <c r="G4" s="27"/>
      <c r="H4" s="141">
        <f>SUBTOTAL(9,H8:H108)</f>
        <v>0</v>
      </c>
      <c r="I4" s="142"/>
      <c r="J4" s="141">
        <f>SUBTOTAL(9,J8:J108)</f>
        <v>0</v>
      </c>
      <c r="K4" s="141"/>
      <c r="L4" s="141">
        <f>SUBTOTAL(9,L8:L108)</f>
        <v>0</v>
      </c>
    </row>
    <row r="5" spans="1:14" ht="15.6" thickBot="1" x14ac:dyDescent="0.4">
      <c r="G5" s="54">
        <f>SUBTOTAL(9,G8:G108)</f>
        <v>0</v>
      </c>
      <c r="H5" s="143">
        <f>SUMIFS(H:H,$I:$I,"კი")</f>
        <v>0</v>
      </c>
      <c r="I5" s="144"/>
      <c r="J5" s="143"/>
      <c r="K5" s="143"/>
      <c r="L5" s="143">
        <f>SUMIFS(L:L,$I:$I,"კი")</f>
        <v>0</v>
      </c>
      <c r="M5" s="145" t="e">
        <f>(L4-L5)/L4</f>
        <v>#DIV/0!</v>
      </c>
      <c r="N5" s="146">
        <f>L4-L5</f>
        <v>0</v>
      </c>
    </row>
    <row r="6" spans="1:14" ht="16.05" customHeight="1" x14ac:dyDescent="0.35">
      <c r="A6" s="180" t="s">
        <v>130</v>
      </c>
      <c r="B6" s="180" t="s">
        <v>131</v>
      </c>
      <c r="C6" s="176" t="s">
        <v>1</v>
      </c>
      <c r="D6" s="176" t="s">
        <v>2</v>
      </c>
      <c r="E6" s="176" t="s">
        <v>3</v>
      </c>
      <c r="F6" s="176" t="s">
        <v>4</v>
      </c>
      <c r="G6" s="178" t="s">
        <v>5</v>
      </c>
    </row>
    <row r="7" spans="1:14" ht="15.6" thickBot="1" x14ac:dyDescent="0.4">
      <c r="A7" s="181"/>
      <c r="B7" s="181"/>
      <c r="C7" s="177"/>
      <c r="D7" s="177"/>
      <c r="E7" s="177"/>
      <c r="F7" s="177"/>
      <c r="G7" s="179"/>
      <c r="H7" s="132" t="s">
        <v>165</v>
      </c>
      <c r="J7" s="132" t="s">
        <v>102</v>
      </c>
      <c r="K7" s="132" t="s">
        <v>105</v>
      </c>
      <c r="L7" s="147" t="s">
        <v>166</v>
      </c>
    </row>
    <row r="8" spans="1:14" x14ac:dyDescent="0.35">
      <c r="A8" s="55"/>
      <c r="B8" s="55"/>
      <c r="C8" s="96"/>
      <c r="D8" s="55"/>
      <c r="E8" s="116"/>
      <c r="F8" s="57"/>
      <c r="G8" s="57"/>
      <c r="H8" s="149"/>
      <c r="I8" s="144"/>
      <c r="J8" s="149"/>
      <c r="K8" s="149"/>
      <c r="L8" s="148">
        <f>H8-J8-K8</f>
        <v>0</v>
      </c>
    </row>
    <row r="9" spans="1:14" x14ac:dyDescent="0.35">
      <c r="A9" s="55"/>
      <c r="B9" s="55"/>
      <c r="C9" s="99"/>
      <c r="D9" s="55"/>
      <c r="E9" s="116"/>
      <c r="F9" s="57"/>
      <c r="G9" s="57"/>
      <c r="H9" s="149"/>
      <c r="I9" s="144"/>
      <c r="J9" s="149"/>
      <c r="K9" s="149"/>
      <c r="L9" s="148">
        <f t="shared" ref="L9:L72" si="0">H9-J9-K9</f>
        <v>0</v>
      </c>
    </row>
    <row r="10" spans="1:14" x14ac:dyDescent="0.35">
      <c r="A10" s="55"/>
      <c r="B10" s="55"/>
      <c r="C10" s="99"/>
      <c r="D10" s="55"/>
      <c r="E10" s="116"/>
      <c r="F10" s="57"/>
      <c r="G10" s="57"/>
      <c r="H10" s="149"/>
      <c r="I10" s="144"/>
      <c r="J10" s="149"/>
      <c r="K10" s="149"/>
      <c r="L10" s="148">
        <f t="shared" si="0"/>
        <v>0</v>
      </c>
    </row>
    <row r="11" spans="1:14" x14ac:dyDescent="0.35">
      <c r="A11" s="55"/>
      <c r="B11" s="55"/>
      <c r="C11" s="99"/>
      <c r="D11" s="55"/>
      <c r="E11" s="119"/>
      <c r="F11" s="57"/>
      <c r="G11" s="57"/>
      <c r="H11" s="149"/>
      <c r="I11" s="144"/>
      <c r="J11" s="149"/>
      <c r="K11" s="149"/>
      <c r="L11" s="148">
        <f t="shared" si="0"/>
        <v>0</v>
      </c>
    </row>
    <row r="12" spans="1:14" x14ac:dyDescent="0.35">
      <c r="A12" s="55"/>
      <c r="B12" s="55"/>
      <c r="C12" s="99"/>
      <c r="D12" s="55"/>
      <c r="E12" s="116"/>
      <c r="F12" s="57"/>
      <c r="G12" s="57"/>
      <c r="H12" s="149"/>
      <c r="I12" s="144"/>
      <c r="J12" s="149"/>
      <c r="K12" s="149"/>
      <c r="L12" s="148">
        <f t="shared" si="0"/>
        <v>0</v>
      </c>
    </row>
    <row r="13" spans="1:14" x14ac:dyDescent="0.35">
      <c r="A13" s="55"/>
      <c r="B13" s="55"/>
      <c r="C13" s="99"/>
      <c r="D13" s="55"/>
      <c r="E13" s="116"/>
      <c r="F13" s="57"/>
      <c r="G13" s="57"/>
      <c r="H13" s="149"/>
      <c r="I13" s="144"/>
      <c r="J13" s="149"/>
      <c r="K13" s="149"/>
      <c r="L13" s="148">
        <f t="shared" si="0"/>
        <v>0</v>
      </c>
    </row>
    <row r="14" spans="1:14" x14ac:dyDescent="0.35">
      <c r="A14" s="55"/>
      <c r="B14" s="55"/>
      <c r="C14" s="56"/>
      <c r="D14" s="112"/>
      <c r="E14" s="114"/>
      <c r="F14" s="57"/>
      <c r="G14" s="57"/>
      <c r="H14" s="149"/>
      <c r="I14" s="144"/>
      <c r="J14" s="149"/>
      <c r="K14" s="149"/>
      <c r="L14" s="148">
        <f t="shared" si="0"/>
        <v>0</v>
      </c>
    </row>
    <row r="15" spans="1:14" x14ac:dyDescent="0.35">
      <c r="A15" s="55"/>
      <c r="B15" s="55"/>
      <c r="C15" s="56"/>
      <c r="D15" s="112"/>
      <c r="E15" s="114"/>
      <c r="F15" s="57"/>
      <c r="G15" s="57"/>
      <c r="H15" s="149"/>
      <c r="I15" s="144"/>
      <c r="J15" s="149"/>
      <c r="K15" s="149"/>
      <c r="L15" s="148">
        <f t="shared" si="0"/>
        <v>0</v>
      </c>
    </row>
    <row r="16" spans="1:14" x14ac:dyDescent="0.35">
      <c r="A16" s="55"/>
      <c r="B16" s="55"/>
      <c r="C16" s="99"/>
      <c r="D16" s="55"/>
      <c r="E16" s="116"/>
      <c r="F16" s="57"/>
      <c r="G16" s="57"/>
      <c r="H16" s="149"/>
      <c r="I16" s="144"/>
      <c r="J16" s="149"/>
      <c r="K16" s="149"/>
      <c r="L16" s="148">
        <f t="shared" si="0"/>
        <v>0</v>
      </c>
    </row>
    <row r="17" spans="1:12" x14ac:dyDescent="0.35">
      <c r="A17" s="55"/>
      <c r="B17" s="55"/>
      <c r="C17" s="99"/>
      <c r="D17" s="55"/>
      <c r="E17" s="116"/>
      <c r="F17" s="57"/>
      <c r="G17" s="57"/>
      <c r="H17" s="149"/>
      <c r="I17" s="144"/>
      <c r="J17" s="149"/>
      <c r="K17" s="149"/>
      <c r="L17" s="148">
        <f t="shared" si="0"/>
        <v>0</v>
      </c>
    </row>
    <row r="18" spans="1:12" x14ac:dyDescent="0.35">
      <c r="A18" s="55"/>
      <c r="B18" s="55"/>
      <c r="C18" s="56"/>
      <c r="D18" s="112"/>
      <c r="E18" s="110"/>
      <c r="F18" s="57"/>
      <c r="G18" s="57"/>
      <c r="H18" s="149"/>
      <c r="I18" s="144"/>
      <c r="J18" s="149"/>
      <c r="K18" s="149"/>
      <c r="L18" s="148">
        <f t="shared" si="0"/>
        <v>0</v>
      </c>
    </row>
    <row r="19" spans="1:12" x14ac:dyDescent="0.35">
      <c r="A19" s="55"/>
      <c r="B19" s="55"/>
      <c r="C19" s="99"/>
      <c r="D19" s="55"/>
      <c r="E19" s="116"/>
      <c r="F19" s="57"/>
      <c r="G19" s="57"/>
      <c r="H19" s="149"/>
      <c r="I19" s="144"/>
      <c r="J19" s="149"/>
      <c r="K19" s="149"/>
      <c r="L19" s="148">
        <f t="shared" si="0"/>
        <v>0</v>
      </c>
    </row>
    <row r="20" spans="1:12" x14ac:dyDescent="0.35">
      <c r="A20" s="55"/>
      <c r="B20" s="55"/>
      <c r="C20" s="56"/>
      <c r="D20" s="112"/>
      <c r="E20" s="114"/>
      <c r="F20" s="57"/>
      <c r="G20" s="57"/>
      <c r="H20" s="149"/>
      <c r="I20" s="144"/>
      <c r="J20" s="149"/>
      <c r="K20" s="149"/>
      <c r="L20" s="148">
        <f t="shared" si="0"/>
        <v>0</v>
      </c>
    </row>
    <row r="21" spans="1:12" x14ac:dyDescent="0.35">
      <c r="A21" s="55"/>
      <c r="B21" s="55"/>
      <c r="C21" s="56"/>
      <c r="D21" s="112"/>
      <c r="E21" s="114"/>
      <c r="F21" s="57"/>
      <c r="G21" s="57"/>
      <c r="H21" s="149"/>
      <c r="I21" s="144"/>
      <c r="J21" s="149"/>
      <c r="K21" s="149"/>
      <c r="L21" s="148">
        <f t="shared" si="0"/>
        <v>0</v>
      </c>
    </row>
    <row r="22" spans="1:12" x14ac:dyDescent="0.35">
      <c r="A22" s="55"/>
      <c r="B22" s="55"/>
      <c r="C22" s="99"/>
      <c r="D22" s="55"/>
      <c r="E22" s="116"/>
      <c r="F22" s="57"/>
      <c r="G22" s="57"/>
      <c r="H22" s="149"/>
      <c r="I22" s="144"/>
      <c r="J22" s="149"/>
      <c r="K22" s="149"/>
      <c r="L22" s="148">
        <f t="shared" si="0"/>
        <v>0</v>
      </c>
    </row>
    <row r="23" spans="1:12" x14ac:dyDescent="0.35">
      <c r="A23" s="55"/>
      <c r="B23" s="55"/>
      <c r="C23" s="99"/>
      <c r="D23" s="55"/>
      <c r="E23" s="116"/>
      <c r="F23" s="57"/>
      <c r="G23" s="57"/>
      <c r="H23" s="149"/>
      <c r="I23" s="144"/>
      <c r="J23" s="149"/>
      <c r="K23" s="149"/>
      <c r="L23" s="148">
        <f t="shared" si="0"/>
        <v>0</v>
      </c>
    </row>
    <row r="24" spans="1:12" x14ac:dyDescent="0.35">
      <c r="A24" s="55"/>
      <c r="B24" s="55"/>
      <c r="C24" s="56"/>
      <c r="D24" s="112"/>
      <c r="E24" s="114"/>
      <c r="F24" s="57"/>
      <c r="G24" s="57"/>
      <c r="H24" s="149"/>
      <c r="I24" s="144"/>
      <c r="J24" s="149"/>
      <c r="K24" s="149"/>
      <c r="L24" s="148">
        <f t="shared" si="0"/>
        <v>0</v>
      </c>
    </row>
    <row r="25" spans="1:12" x14ac:dyDescent="0.35">
      <c r="A25" s="55"/>
      <c r="B25" s="55"/>
      <c r="C25" s="56"/>
      <c r="D25" s="112"/>
      <c r="E25" s="114"/>
      <c r="F25" s="57"/>
      <c r="G25" s="57"/>
      <c r="H25" s="149"/>
      <c r="I25" s="144"/>
      <c r="J25" s="149"/>
      <c r="K25" s="149"/>
      <c r="L25" s="148">
        <f t="shared" si="0"/>
        <v>0</v>
      </c>
    </row>
    <row r="26" spans="1:12" x14ac:dyDescent="0.35">
      <c r="A26" s="55"/>
      <c r="B26" s="55"/>
      <c r="C26" s="99"/>
      <c r="D26" s="55"/>
      <c r="E26" s="116"/>
      <c r="F26" s="57"/>
      <c r="G26" s="57"/>
      <c r="H26" s="149"/>
      <c r="I26" s="144"/>
      <c r="J26" s="149"/>
      <c r="K26" s="149"/>
      <c r="L26" s="148">
        <f t="shared" si="0"/>
        <v>0</v>
      </c>
    </row>
    <row r="27" spans="1:12" x14ac:dyDescent="0.35">
      <c r="A27" s="55"/>
      <c r="B27" s="55"/>
      <c r="C27" s="99"/>
      <c r="D27" s="55"/>
      <c r="E27" s="116"/>
      <c r="F27" s="57"/>
      <c r="G27" s="57"/>
      <c r="H27" s="149"/>
      <c r="I27" s="144"/>
      <c r="J27" s="149"/>
      <c r="K27" s="149"/>
      <c r="L27" s="148">
        <f t="shared" si="0"/>
        <v>0</v>
      </c>
    </row>
    <row r="28" spans="1:12" x14ac:dyDescent="0.35">
      <c r="A28" s="55"/>
      <c r="B28" s="55"/>
      <c r="C28" s="99"/>
      <c r="D28" s="55"/>
      <c r="E28" s="116"/>
      <c r="F28" s="57"/>
      <c r="G28" s="57"/>
      <c r="H28" s="149"/>
      <c r="I28" s="144"/>
      <c r="J28" s="149"/>
      <c r="K28" s="149"/>
      <c r="L28" s="148">
        <f t="shared" si="0"/>
        <v>0</v>
      </c>
    </row>
    <row r="29" spans="1:12" x14ac:dyDescent="0.35">
      <c r="A29" s="55"/>
      <c r="B29" s="55"/>
      <c r="C29" s="56"/>
      <c r="D29" s="55"/>
      <c r="E29" s="116"/>
      <c r="F29" s="57"/>
      <c r="G29" s="57"/>
      <c r="H29" s="149"/>
      <c r="I29" s="144"/>
      <c r="J29" s="149"/>
      <c r="K29" s="149"/>
      <c r="L29" s="148">
        <f t="shared" si="0"/>
        <v>0</v>
      </c>
    </row>
    <row r="30" spans="1:12" x14ac:dyDescent="0.35">
      <c r="A30" s="55"/>
      <c r="B30" s="55"/>
      <c r="C30" s="56"/>
      <c r="D30" s="112"/>
      <c r="E30" s="114"/>
      <c r="F30" s="57"/>
      <c r="G30" s="57"/>
      <c r="H30" s="149"/>
      <c r="I30" s="144"/>
      <c r="J30" s="149"/>
      <c r="K30" s="149"/>
      <c r="L30" s="148">
        <f t="shared" si="0"/>
        <v>0</v>
      </c>
    </row>
    <row r="31" spans="1:12" x14ac:dyDescent="0.35">
      <c r="A31" s="55"/>
      <c r="B31" s="55"/>
      <c r="C31" s="99"/>
      <c r="D31" s="55"/>
      <c r="E31" s="116"/>
      <c r="F31" s="57"/>
      <c r="G31" s="57"/>
      <c r="H31" s="149"/>
      <c r="I31" s="144"/>
      <c r="J31" s="149"/>
      <c r="K31" s="149"/>
      <c r="L31" s="148">
        <f t="shared" si="0"/>
        <v>0</v>
      </c>
    </row>
    <row r="32" spans="1:12" x14ac:dyDescent="0.35">
      <c r="A32" s="55"/>
      <c r="B32" s="55"/>
      <c r="C32" s="99"/>
      <c r="D32" s="55"/>
      <c r="E32" s="116"/>
      <c r="F32" s="57"/>
      <c r="G32" s="57"/>
      <c r="H32" s="149"/>
      <c r="I32" s="144"/>
      <c r="J32" s="149"/>
      <c r="K32" s="149"/>
      <c r="L32" s="148">
        <f t="shared" si="0"/>
        <v>0</v>
      </c>
    </row>
    <row r="33" spans="1:12" x14ac:dyDescent="0.35">
      <c r="A33" s="55"/>
      <c r="B33" s="55"/>
      <c r="C33" s="56"/>
      <c r="D33" s="112"/>
      <c r="E33" s="114"/>
      <c r="F33" s="57"/>
      <c r="G33" s="57"/>
      <c r="H33" s="149"/>
      <c r="I33" s="144"/>
      <c r="J33" s="149"/>
      <c r="K33" s="149"/>
      <c r="L33" s="148">
        <f t="shared" si="0"/>
        <v>0</v>
      </c>
    </row>
    <row r="34" spans="1:12" x14ac:dyDescent="0.35">
      <c r="A34" s="55"/>
      <c r="B34" s="55"/>
      <c r="C34" s="56"/>
      <c r="D34" s="112"/>
      <c r="E34" s="114"/>
      <c r="F34" s="57"/>
      <c r="G34" s="57"/>
      <c r="H34" s="149"/>
      <c r="I34" s="144"/>
      <c r="J34" s="149"/>
      <c r="K34" s="149"/>
      <c r="L34" s="148">
        <f t="shared" si="0"/>
        <v>0</v>
      </c>
    </row>
    <row r="35" spans="1:12" x14ac:dyDescent="0.35">
      <c r="A35" s="55"/>
      <c r="B35" s="55"/>
      <c r="C35" s="56"/>
      <c r="D35" s="112"/>
      <c r="E35" s="113"/>
      <c r="F35" s="57"/>
      <c r="G35" s="57"/>
      <c r="H35" s="149"/>
      <c r="I35" s="144"/>
      <c r="J35" s="149"/>
      <c r="K35" s="149"/>
      <c r="L35" s="148">
        <f t="shared" si="0"/>
        <v>0</v>
      </c>
    </row>
    <row r="36" spans="1:12" x14ac:dyDescent="0.35">
      <c r="A36" s="55"/>
      <c r="B36" s="55"/>
      <c r="C36" s="56"/>
      <c r="D36" s="112"/>
      <c r="E36" s="113"/>
      <c r="F36" s="57"/>
      <c r="G36" s="57"/>
      <c r="H36" s="149"/>
      <c r="I36" s="144"/>
      <c r="J36" s="149"/>
      <c r="K36" s="149"/>
      <c r="L36" s="148">
        <f t="shared" si="0"/>
        <v>0</v>
      </c>
    </row>
    <row r="37" spans="1:12" x14ac:dyDescent="0.35">
      <c r="A37" s="55"/>
      <c r="B37" s="55"/>
      <c r="C37" s="56"/>
      <c r="D37" s="112"/>
      <c r="E37" s="113"/>
      <c r="F37" s="57"/>
      <c r="G37" s="57"/>
      <c r="H37" s="149"/>
      <c r="I37" s="144"/>
      <c r="J37" s="149"/>
      <c r="K37" s="149"/>
      <c r="L37" s="148">
        <f t="shared" si="0"/>
        <v>0</v>
      </c>
    </row>
    <row r="38" spans="1:12" x14ac:dyDescent="0.35">
      <c r="A38" s="55"/>
      <c r="B38" s="55"/>
      <c r="C38" s="56"/>
      <c r="D38" s="112"/>
      <c r="E38" s="113"/>
      <c r="F38" s="57"/>
      <c r="G38" s="57"/>
      <c r="H38" s="149"/>
      <c r="I38" s="144"/>
      <c r="J38" s="149"/>
      <c r="K38" s="149"/>
      <c r="L38" s="148">
        <f t="shared" si="0"/>
        <v>0</v>
      </c>
    </row>
    <row r="39" spans="1:12" x14ac:dyDescent="0.35">
      <c r="A39" s="55"/>
      <c r="B39" s="55"/>
      <c r="C39" s="56"/>
      <c r="D39" s="112"/>
      <c r="E39" s="113"/>
      <c r="F39" s="57"/>
      <c r="G39" s="57"/>
      <c r="H39" s="149"/>
      <c r="I39" s="144"/>
      <c r="J39" s="149"/>
      <c r="K39" s="149"/>
      <c r="L39" s="148">
        <f t="shared" si="0"/>
        <v>0</v>
      </c>
    </row>
    <row r="40" spans="1:12" x14ac:dyDescent="0.35">
      <c r="A40" s="55"/>
      <c r="B40" s="55"/>
      <c r="C40" s="56"/>
      <c r="D40" s="112"/>
      <c r="E40" s="113"/>
      <c r="F40" s="57"/>
      <c r="G40" s="57"/>
      <c r="H40" s="149"/>
      <c r="I40" s="144"/>
      <c r="J40" s="149"/>
      <c r="K40" s="149"/>
      <c r="L40" s="148">
        <f t="shared" si="0"/>
        <v>0</v>
      </c>
    </row>
    <row r="41" spans="1:12" x14ac:dyDescent="0.35">
      <c r="A41" s="55"/>
      <c r="B41" s="55"/>
      <c r="C41" s="56"/>
      <c r="D41" s="112"/>
      <c r="E41" s="113"/>
      <c r="F41" s="57"/>
      <c r="G41" s="57"/>
      <c r="H41" s="149"/>
      <c r="I41" s="144"/>
      <c r="J41" s="149"/>
      <c r="K41" s="149"/>
      <c r="L41" s="148">
        <f t="shared" si="0"/>
        <v>0</v>
      </c>
    </row>
    <row r="42" spans="1:12" x14ac:dyDescent="0.35">
      <c r="A42" s="55"/>
      <c r="B42" s="55"/>
      <c r="C42" s="56"/>
      <c r="D42" s="112"/>
      <c r="E42" s="113"/>
      <c r="F42" s="57"/>
      <c r="G42" s="57"/>
      <c r="H42" s="149"/>
      <c r="I42" s="144"/>
      <c r="J42" s="149"/>
      <c r="K42" s="149"/>
      <c r="L42" s="148">
        <f t="shared" si="0"/>
        <v>0</v>
      </c>
    </row>
    <row r="43" spans="1:12" x14ac:dyDescent="0.35">
      <c r="A43" s="55"/>
      <c r="B43" s="55"/>
      <c r="C43" s="56"/>
      <c r="D43" s="112"/>
      <c r="E43" s="113"/>
      <c r="F43" s="57"/>
      <c r="G43" s="57"/>
      <c r="H43" s="149"/>
      <c r="I43" s="144"/>
      <c r="J43" s="149"/>
      <c r="K43" s="149"/>
      <c r="L43" s="148">
        <f t="shared" si="0"/>
        <v>0</v>
      </c>
    </row>
    <row r="44" spans="1:12" x14ac:dyDescent="0.35">
      <c r="A44" s="55"/>
      <c r="B44" s="55"/>
      <c r="C44" s="56"/>
      <c r="D44" s="112"/>
      <c r="E44" s="110"/>
      <c r="F44" s="57"/>
      <c r="G44" s="57"/>
      <c r="H44" s="149"/>
      <c r="I44" s="144"/>
      <c r="J44" s="149"/>
      <c r="K44" s="149"/>
      <c r="L44" s="148">
        <f t="shared" si="0"/>
        <v>0</v>
      </c>
    </row>
    <row r="45" spans="1:12" x14ac:dyDescent="0.35">
      <c r="A45" s="55"/>
      <c r="B45" s="55"/>
      <c r="C45" s="56"/>
      <c r="D45" s="112"/>
      <c r="E45" s="110"/>
      <c r="F45" s="57"/>
      <c r="G45" s="57"/>
      <c r="H45" s="149"/>
      <c r="I45" s="144"/>
      <c r="J45" s="149"/>
      <c r="K45" s="149"/>
      <c r="L45" s="148">
        <f t="shared" si="0"/>
        <v>0</v>
      </c>
    </row>
    <row r="46" spans="1:12" x14ac:dyDescent="0.35">
      <c r="A46" s="55"/>
      <c r="B46" s="55"/>
      <c r="C46" s="56"/>
      <c r="D46" s="112"/>
      <c r="E46" s="110"/>
      <c r="F46" s="57"/>
      <c r="G46" s="57"/>
      <c r="H46" s="149"/>
      <c r="I46" s="144"/>
      <c r="J46" s="149"/>
      <c r="K46" s="149"/>
      <c r="L46" s="148">
        <f t="shared" si="0"/>
        <v>0</v>
      </c>
    </row>
    <row r="47" spans="1:12" x14ac:dyDescent="0.35">
      <c r="A47" s="55"/>
      <c r="B47" s="55"/>
      <c r="C47" s="56"/>
      <c r="D47" s="112"/>
      <c r="E47" s="110"/>
      <c r="F47" s="57"/>
      <c r="G47" s="57"/>
      <c r="H47" s="149"/>
      <c r="I47" s="144"/>
      <c r="J47" s="149"/>
      <c r="K47" s="149"/>
      <c r="L47" s="148">
        <f t="shared" si="0"/>
        <v>0</v>
      </c>
    </row>
    <row r="48" spans="1:12" x14ac:dyDescent="0.35">
      <c r="A48" s="55"/>
      <c r="B48" s="55"/>
      <c r="C48" s="99"/>
      <c r="D48" s="55"/>
      <c r="E48" s="116"/>
      <c r="F48" s="57"/>
      <c r="G48" s="57"/>
      <c r="H48" s="149"/>
      <c r="I48" s="144"/>
      <c r="J48" s="149"/>
      <c r="K48" s="149"/>
      <c r="L48" s="148">
        <f t="shared" si="0"/>
        <v>0</v>
      </c>
    </row>
    <row r="49" spans="1:12" x14ac:dyDescent="0.35">
      <c r="A49" s="55"/>
      <c r="B49" s="55"/>
      <c r="C49" s="99"/>
      <c r="D49" s="55"/>
      <c r="E49" s="116"/>
      <c r="F49" s="57"/>
      <c r="G49" s="57"/>
      <c r="H49" s="149"/>
      <c r="I49" s="144"/>
      <c r="J49" s="149"/>
      <c r="K49" s="149"/>
      <c r="L49" s="148">
        <f t="shared" si="0"/>
        <v>0</v>
      </c>
    </row>
    <row r="50" spans="1:12" x14ac:dyDescent="0.35">
      <c r="A50" s="55"/>
      <c r="B50" s="55"/>
      <c r="C50" s="99"/>
      <c r="D50" s="55"/>
      <c r="E50" s="116"/>
      <c r="F50" s="57"/>
      <c r="G50" s="57"/>
      <c r="H50" s="149"/>
      <c r="I50" s="144"/>
      <c r="J50" s="149"/>
      <c r="K50" s="149"/>
      <c r="L50" s="148">
        <f t="shared" si="0"/>
        <v>0</v>
      </c>
    </row>
    <row r="51" spans="1:12" x14ac:dyDescent="0.35">
      <c r="A51" s="55"/>
      <c r="B51" s="55"/>
      <c r="C51" s="99"/>
      <c r="D51" s="55"/>
      <c r="E51" s="116"/>
      <c r="F51" s="57"/>
      <c r="G51" s="57"/>
      <c r="H51" s="149"/>
      <c r="I51" s="144"/>
      <c r="J51" s="149"/>
      <c r="K51" s="149"/>
      <c r="L51" s="148">
        <f t="shared" si="0"/>
        <v>0</v>
      </c>
    </row>
    <row r="52" spans="1:12" x14ac:dyDescent="0.35">
      <c r="A52" s="55"/>
      <c r="B52" s="55"/>
      <c r="C52" s="56"/>
      <c r="D52" s="112"/>
      <c r="E52" s="114"/>
      <c r="F52" s="57"/>
      <c r="G52" s="57"/>
      <c r="H52" s="149"/>
      <c r="I52" s="144"/>
      <c r="J52" s="149"/>
      <c r="K52" s="149"/>
      <c r="L52" s="148">
        <f t="shared" si="0"/>
        <v>0</v>
      </c>
    </row>
    <row r="53" spans="1:12" x14ac:dyDescent="0.35">
      <c r="A53" s="55"/>
      <c r="B53" s="55"/>
      <c r="C53" s="56"/>
      <c r="D53" s="112"/>
      <c r="E53" s="114"/>
      <c r="F53" s="57"/>
      <c r="G53" s="57"/>
      <c r="H53" s="149"/>
      <c r="I53" s="144"/>
      <c r="J53" s="149"/>
      <c r="K53" s="149"/>
      <c r="L53" s="148">
        <f t="shared" si="0"/>
        <v>0</v>
      </c>
    </row>
    <row r="54" spans="1:12" x14ac:dyDescent="0.35">
      <c r="A54" s="55"/>
      <c r="B54" s="55"/>
      <c r="C54" s="56"/>
      <c r="D54" s="112"/>
      <c r="E54" s="114"/>
      <c r="F54" s="57"/>
      <c r="G54" s="57"/>
      <c r="H54" s="149"/>
      <c r="I54" s="144"/>
      <c r="J54" s="149"/>
      <c r="K54" s="149"/>
      <c r="L54" s="148">
        <f t="shared" si="0"/>
        <v>0</v>
      </c>
    </row>
    <row r="55" spans="1:12" x14ac:dyDescent="0.35">
      <c r="A55" s="55"/>
      <c r="B55" s="55"/>
      <c r="C55" s="56"/>
      <c r="D55" s="55"/>
      <c r="E55" s="116"/>
      <c r="F55" s="57"/>
      <c r="G55" s="57"/>
      <c r="H55" s="149"/>
      <c r="I55" s="144"/>
      <c r="J55" s="149"/>
      <c r="K55" s="149"/>
      <c r="L55" s="148">
        <f t="shared" si="0"/>
        <v>0</v>
      </c>
    </row>
    <row r="56" spans="1:12" x14ac:dyDescent="0.35">
      <c r="A56" s="55"/>
      <c r="B56" s="55"/>
      <c r="C56" s="56"/>
      <c r="D56" s="112"/>
      <c r="E56" s="114"/>
      <c r="F56" s="57"/>
      <c r="G56" s="57"/>
      <c r="H56" s="149"/>
      <c r="I56" s="144"/>
      <c r="J56" s="149"/>
      <c r="K56" s="149"/>
      <c r="L56" s="148">
        <f t="shared" si="0"/>
        <v>0</v>
      </c>
    </row>
    <row r="57" spans="1:12" x14ac:dyDescent="0.35">
      <c r="A57" s="55"/>
      <c r="B57" s="55"/>
      <c r="C57" s="56"/>
      <c r="D57" s="112"/>
      <c r="E57" s="114"/>
      <c r="F57" s="57"/>
      <c r="G57" s="57"/>
      <c r="H57" s="149"/>
      <c r="I57" s="144"/>
      <c r="J57" s="149"/>
      <c r="K57" s="149"/>
      <c r="L57" s="148">
        <f t="shared" si="0"/>
        <v>0</v>
      </c>
    </row>
    <row r="58" spans="1:12" x14ac:dyDescent="0.35">
      <c r="A58" s="55"/>
      <c r="B58" s="55"/>
      <c r="C58" s="56"/>
      <c r="D58" s="112"/>
      <c r="E58" s="114"/>
      <c r="F58" s="57"/>
      <c r="G58" s="57"/>
      <c r="H58" s="149"/>
      <c r="I58" s="144"/>
      <c r="J58" s="149"/>
      <c r="K58" s="149"/>
      <c r="L58" s="148">
        <f t="shared" si="0"/>
        <v>0</v>
      </c>
    </row>
    <row r="59" spans="1:12" x14ac:dyDescent="0.35">
      <c r="A59" s="55"/>
      <c r="B59" s="55"/>
      <c r="C59" s="99"/>
      <c r="D59" s="55"/>
      <c r="E59" s="116"/>
      <c r="F59" s="57"/>
      <c r="G59" s="57"/>
      <c r="H59" s="149"/>
      <c r="I59" s="144"/>
      <c r="J59" s="149"/>
      <c r="K59" s="149"/>
      <c r="L59" s="148">
        <f t="shared" si="0"/>
        <v>0</v>
      </c>
    </row>
    <row r="60" spans="1:12" x14ac:dyDescent="0.35">
      <c r="A60" s="55"/>
      <c r="B60" s="55"/>
      <c r="C60" s="99"/>
      <c r="D60" s="55"/>
      <c r="E60" s="116"/>
      <c r="F60" s="57"/>
      <c r="G60" s="57"/>
      <c r="H60" s="149"/>
      <c r="I60" s="144"/>
      <c r="J60" s="149"/>
      <c r="K60" s="149"/>
      <c r="L60" s="148">
        <f t="shared" si="0"/>
        <v>0</v>
      </c>
    </row>
    <row r="61" spans="1:12" x14ac:dyDescent="0.35">
      <c r="A61" s="55"/>
      <c r="B61" s="55"/>
      <c r="C61" s="56"/>
      <c r="D61" s="112"/>
      <c r="E61" s="114"/>
      <c r="F61" s="57"/>
      <c r="G61" s="57"/>
      <c r="H61" s="149"/>
      <c r="I61" s="144"/>
      <c r="J61" s="149"/>
      <c r="K61" s="149"/>
      <c r="L61" s="148">
        <f t="shared" si="0"/>
        <v>0</v>
      </c>
    </row>
    <row r="62" spans="1:12" x14ac:dyDescent="0.35">
      <c r="A62" s="55"/>
      <c r="B62" s="55"/>
      <c r="C62" s="56"/>
      <c r="D62" s="112"/>
      <c r="E62" s="113"/>
      <c r="F62" s="57"/>
      <c r="G62" s="57"/>
      <c r="H62" s="149"/>
      <c r="I62" s="144"/>
      <c r="J62" s="149"/>
      <c r="K62" s="149"/>
      <c r="L62" s="148">
        <f t="shared" si="0"/>
        <v>0</v>
      </c>
    </row>
    <row r="63" spans="1:12" x14ac:dyDescent="0.35">
      <c r="A63" s="55"/>
      <c r="B63" s="55"/>
      <c r="C63" s="56"/>
      <c r="D63" s="112"/>
      <c r="E63" s="113"/>
      <c r="F63" s="57"/>
      <c r="G63" s="57"/>
      <c r="H63" s="149"/>
      <c r="I63" s="144"/>
      <c r="J63" s="149"/>
      <c r="K63" s="149"/>
      <c r="L63" s="148">
        <f t="shared" si="0"/>
        <v>0</v>
      </c>
    </row>
    <row r="64" spans="1:12" x14ac:dyDescent="0.35">
      <c r="A64" s="55"/>
      <c r="B64" s="55"/>
      <c r="C64" s="56"/>
      <c r="D64" s="112"/>
      <c r="E64" s="113"/>
      <c r="F64" s="57"/>
      <c r="G64" s="57"/>
      <c r="H64" s="149"/>
      <c r="I64" s="144"/>
      <c r="J64" s="149"/>
      <c r="K64" s="149"/>
      <c r="L64" s="148">
        <f t="shared" si="0"/>
        <v>0</v>
      </c>
    </row>
    <row r="65" spans="1:12" x14ac:dyDescent="0.35">
      <c r="A65" s="55"/>
      <c r="B65" s="55"/>
      <c r="C65" s="56"/>
      <c r="D65" s="112"/>
      <c r="E65" s="114"/>
      <c r="F65" s="57"/>
      <c r="G65" s="57"/>
      <c r="H65" s="149"/>
      <c r="I65" s="144"/>
      <c r="J65" s="149"/>
      <c r="K65" s="149"/>
      <c r="L65" s="148">
        <f t="shared" si="0"/>
        <v>0</v>
      </c>
    </row>
    <row r="66" spans="1:12" x14ac:dyDescent="0.35">
      <c r="A66" s="55"/>
      <c r="B66" s="55"/>
      <c r="C66" s="56"/>
      <c r="D66" s="112"/>
      <c r="E66" s="114"/>
      <c r="F66" s="57"/>
      <c r="G66" s="57"/>
      <c r="H66" s="149"/>
      <c r="I66" s="144"/>
      <c r="J66" s="149"/>
      <c r="K66" s="149"/>
      <c r="L66" s="148">
        <f t="shared" si="0"/>
        <v>0</v>
      </c>
    </row>
    <row r="67" spans="1:12" x14ac:dyDescent="0.35">
      <c r="A67" s="55"/>
      <c r="B67" s="55"/>
      <c r="C67" s="99"/>
      <c r="D67" s="55"/>
      <c r="E67" s="116"/>
      <c r="F67" s="57"/>
      <c r="G67" s="57"/>
      <c r="H67" s="149"/>
      <c r="I67" s="144"/>
      <c r="J67" s="149"/>
      <c r="K67" s="149"/>
      <c r="L67" s="148">
        <f t="shared" si="0"/>
        <v>0</v>
      </c>
    </row>
    <row r="68" spans="1:12" x14ac:dyDescent="0.35">
      <c r="A68" s="55"/>
      <c r="B68" s="55"/>
      <c r="C68" s="99"/>
      <c r="D68" s="55"/>
      <c r="E68" s="116"/>
      <c r="F68" s="57"/>
      <c r="G68" s="57"/>
      <c r="H68" s="149"/>
      <c r="I68" s="144"/>
      <c r="J68" s="149"/>
      <c r="K68" s="149"/>
      <c r="L68" s="148">
        <f t="shared" si="0"/>
        <v>0</v>
      </c>
    </row>
    <row r="69" spans="1:12" x14ac:dyDescent="0.35">
      <c r="A69" s="55"/>
      <c r="B69" s="55"/>
      <c r="C69" s="99"/>
      <c r="D69" s="55"/>
      <c r="E69" s="116"/>
      <c r="F69" s="57"/>
      <c r="G69" s="57"/>
      <c r="H69" s="149"/>
      <c r="I69" s="144"/>
      <c r="J69" s="149"/>
      <c r="K69" s="149"/>
      <c r="L69" s="148">
        <f t="shared" si="0"/>
        <v>0</v>
      </c>
    </row>
    <row r="70" spans="1:12" x14ac:dyDescent="0.35">
      <c r="A70" s="55"/>
      <c r="B70" s="55"/>
      <c r="C70" s="99"/>
      <c r="D70" s="55"/>
      <c r="E70" s="116"/>
      <c r="F70" s="57"/>
      <c r="G70" s="57"/>
      <c r="H70" s="149"/>
      <c r="I70" s="144"/>
      <c r="J70" s="149"/>
      <c r="K70" s="149"/>
      <c r="L70" s="148">
        <f t="shared" si="0"/>
        <v>0</v>
      </c>
    </row>
    <row r="71" spans="1:12" x14ac:dyDescent="0.35">
      <c r="A71" s="55"/>
      <c r="B71" s="55"/>
      <c r="C71" s="99"/>
      <c r="D71" s="55"/>
      <c r="E71" s="116"/>
      <c r="F71" s="57"/>
      <c r="G71" s="57"/>
      <c r="H71" s="149"/>
      <c r="I71" s="144"/>
      <c r="J71" s="149"/>
      <c r="K71" s="149"/>
      <c r="L71" s="148">
        <f t="shared" si="0"/>
        <v>0</v>
      </c>
    </row>
    <row r="72" spans="1:12" x14ac:dyDescent="0.35">
      <c r="A72" s="55"/>
      <c r="B72" s="55"/>
      <c r="C72" s="99"/>
      <c r="D72" s="55"/>
      <c r="E72" s="116"/>
      <c r="F72" s="57"/>
      <c r="G72" s="57"/>
      <c r="H72" s="149"/>
      <c r="I72" s="144"/>
      <c r="J72" s="149"/>
      <c r="K72" s="149"/>
      <c r="L72" s="148">
        <f t="shared" si="0"/>
        <v>0</v>
      </c>
    </row>
    <row r="73" spans="1:12" x14ac:dyDescent="0.35">
      <c r="A73" s="55"/>
      <c r="B73" s="55"/>
      <c r="C73" s="99"/>
      <c r="D73" s="55"/>
      <c r="E73" s="116"/>
      <c r="F73" s="57"/>
      <c r="G73" s="57"/>
      <c r="H73" s="149"/>
      <c r="I73" s="144"/>
      <c r="J73" s="149"/>
      <c r="K73" s="149"/>
      <c r="L73" s="148">
        <f t="shared" ref="L73:L108" si="1">H73-J73-K73</f>
        <v>0</v>
      </c>
    </row>
    <row r="74" spans="1:12" x14ac:dyDescent="0.35">
      <c r="A74" s="55"/>
      <c r="B74" s="55"/>
      <c r="C74" s="99"/>
      <c r="D74" s="55"/>
      <c r="E74" s="116"/>
      <c r="F74" s="57"/>
      <c r="G74" s="57"/>
      <c r="H74" s="149"/>
      <c r="I74" s="144"/>
      <c r="J74" s="149"/>
      <c r="K74" s="149"/>
      <c r="L74" s="148">
        <f t="shared" si="1"/>
        <v>0</v>
      </c>
    </row>
    <row r="75" spans="1:12" x14ac:dyDescent="0.35">
      <c r="A75" s="55"/>
      <c r="B75" s="55"/>
      <c r="C75" s="99"/>
      <c r="D75" s="55"/>
      <c r="E75" s="116"/>
      <c r="F75" s="57"/>
      <c r="G75" s="57"/>
      <c r="H75" s="149"/>
      <c r="I75" s="144"/>
      <c r="J75" s="149"/>
      <c r="K75" s="149"/>
      <c r="L75" s="148">
        <f t="shared" si="1"/>
        <v>0</v>
      </c>
    </row>
    <row r="76" spans="1:12" x14ac:dyDescent="0.35">
      <c r="A76" s="55"/>
      <c r="B76" s="55"/>
      <c r="C76" s="99"/>
      <c r="D76" s="55"/>
      <c r="E76" s="116"/>
      <c r="F76" s="57"/>
      <c r="G76" s="57"/>
      <c r="H76" s="149"/>
      <c r="I76" s="144"/>
      <c r="J76" s="149"/>
      <c r="K76" s="149"/>
      <c r="L76" s="148">
        <f t="shared" si="1"/>
        <v>0</v>
      </c>
    </row>
    <row r="77" spans="1:12" x14ac:dyDescent="0.35">
      <c r="A77" s="55"/>
      <c r="B77" s="55"/>
      <c r="C77" s="99"/>
      <c r="D77" s="55"/>
      <c r="E77" s="116"/>
      <c r="F77" s="57"/>
      <c r="G77" s="57"/>
      <c r="H77" s="149"/>
      <c r="I77" s="144"/>
      <c r="J77" s="149"/>
      <c r="K77" s="149"/>
      <c r="L77" s="148">
        <f t="shared" si="1"/>
        <v>0</v>
      </c>
    </row>
    <row r="78" spans="1:12" x14ac:dyDescent="0.35">
      <c r="A78" s="55"/>
      <c r="B78" s="55"/>
      <c r="C78" s="99"/>
      <c r="D78" s="55"/>
      <c r="E78" s="116"/>
      <c r="F78" s="57"/>
      <c r="G78" s="57"/>
      <c r="H78" s="149"/>
      <c r="I78" s="144"/>
      <c r="J78" s="149"/>
      <c r="K78" s="149"/>
      <c r="L78" s="148">
        <f t="shared" si="1"/>
        <v>0</v>
      </c>
    </row>
    <row r="79" spans="1:12" x14ac:dyDescent="0.35">
      <c r="A79" s="55"/>
      <c r="B79" s="55"/>
      <c r="C79" s="99"/>
      <c r="D79" s="55"/>
      <c r="E79" s="116"/>
      <c r="F79" s="57"/>
      <c r="G79" s="57"/>
      <c r="H79" s="149"/>
      <c r="I79" s="144"/>
      <c r="J79" s="149"/>
      <c r="K79" s="149"/>
      <c r="L79" s="148">
        <f t="shared" si="1"/>
        <v>0</v>
      </c>
    </row>
    <row r="80" spans="1:12" x14ac:dyDescent="0.35">
      <c r="A80" s="55"/>
      <c r="B80" s="55"/>
      <c r="C80" s="56"/>
      <c r="D80" s="112"/>
      <c r="E80" s="113"/>
      <c r="F80" s="57"/>
      <c r="G80" s="57"/>
      <c r="H80" s="149"/>
      <c r="I80" s="144"/>
      <c r="J80" s="149"/>
      <c r="K80" s="149"/>
      <c r="L80" s="148">
        <f t="shared" si="1"/>
        <v>0</v>
      </c>
    </row>
    <row r="81" spans="1:12" x14ac:dyDescent="0.35">
      <c r="A81" s="55"/>
      <c r="B81" s="55"/>
      <c r="C81" s="56"/>
      <c r="D81" s="112"/>
      <c r="E81" s="113"/>
      <c r="F81" s="57"/>
      <c r="G81" s="57"/>
      <c r="H81" s="149"/>
      <c r="I81" s="144"/>
      <c r="J81" s="149"/>
      <c r="K81" s="149"/>
      <c r="L81" s="148">
        <f t="shared" si="1"/>
        <v>0</v>
      </c>
    </row>
    <row r="82" spans="1:12" x14ac:dyDescent="0.35">
      <c r="A82" s="55"/>
      <c r="B82" s="55"/>
      <c r="C82" s="56"/>
      <c r="D82" s="112"/>
      <c r="E82" s="113"/>
      <c r="F82" s="57"/>
      <c r="G82" s="57"/>
      <c r="H82" s="149"/>
      <c r="I82" s="144"/>
      <c r="J82" s="149"/>
      <c r="K82" s="149"/>
      <c r="L82" s="148">
        <f t="shared" si="1"/>
        <v>0</v>
      </c>
    </row>
    <row r="83" spans="1:12" x14ac:dyDescent="0.35">
      <c r="A83" s="55"/>
      <c r="B83" s="55"/>
      <c r="C83" s="56"/>
      <c r="D83" s="112"/>
      <c r="E83" s="114"/>
      <c r="F83" s="57"/>
      <c r="G83" s="57"/>
      <c r="H83" s="149"/>
      <c r="I83" s="144"/>
      <c r="J83" s="149"/>
      <c r="K83" s="149"/>
      <c r="L83" s="148">
        <f t="shared" si="1"/>
        <v>0</v>
      </c>
    </row>
    <row r="84" spans="1:12" x14ac:dyDescent="0.35">
      <c r="A84" s="55"/>
      <c r="B84" s="55"/>
      <c r="C84" s="56"/>
      <c r="D84" s="112"/>
      <c r="E84" s="113"/>
      <c r="F84" s="57"/>
      <c r="G84" s="57"/>
      <c r="H84" s="149"/>
      <c r="I84" s="144"/>
      <c r="J84" s="149"/>
      <c r="K84" s="149"/>
      <c r="L84" s="148">
        <f t="shared" si="1"/>
        <v>0</v>
      </c>
    </row>
    <row r="85" spans="1:12" x14ac:dyDescent="0.35">
      <c r="A85" s="55"/>
      <c r="B85" s="55"/>
      <c r="C85" s="56"/>
      <c r="D85" s="112"/>
      <c r="E85" s="113"/>
      <c r="F85" s="57"/>
      <c r="G85" s="57"/>
      <c r="H85" s="149"/>
      <c r="I85" s="144"/>
      <c r="J85" s="149"/>
      <c r="K85" s="149"/>
      <c r="L85" s="148">
        <f t="shared" si="1"/>
        <v>0</v>
      </c>
    </row>
    <row r="86" spans="1:12" x14ac:dyDescent="0.35">
      <c r="A86" s="55"/>
      <c r="B86" s="55"/>
      <c r="C86" s="56"/>
      <c r="D86" s="112"/>
      <c r="E86" s="113"/>
      <c r="F86" s="57"/>
      <c r="G86" s="57"/>
      <c r="H86" s="149"/>
      <c r="I86" s="144"/>
      <c r="J86" s="149"/>
      <c r="K86" s="149"/>
      <c r="L86" s="148">
        <f t="shared" si="1"/>
        <v>0</v>
      </c>
    </row>
    <row r="87" spans="1:12" x14ac:dyDescent="0.35">
      <c r="A87" s="55"/>
      <c r="B87" s="55"/>
      <c r="C87" s="56"/>
      <c r="D87" s="112"/>
      <c r="E87" s="114"/>
      <c r="F87" s="57"/>
      <c r="G87" s="57"/>
      <c r="H87" s="149"/>
      <c r="I87" s="144"/>
      <c r="J87" s="149"/>
      <c r="K87" s="149"/>
      <c r="L87" s="148">
        <f t="shared" si="1"/>
        <v>0</v>
      </c>
    </row>
    <row r="88" spans="1:12" x14ac:dyDescent="0.35">
      <c r="A88" s="55"/>
      <c r="B88" s="55"/>
      <c r="C88" s="56"/>
      <c r="D88" s="112"/>
      <c r="E88" s="114"/>
      <c r="F88" s="57"/>
      <c r="G88" s="57"/>
      <c r="H88" s="149"/>
      <c r="I88" s="144"/>
      <c r="J88" s="149"/>
      <c r="K88" s="149"/>
      <c r="L88" s="148">
        <f t="shared" si="1"/>
        <v>0</v>
      </c>
    </row>
    <row r="89" spans="1:12" x14ac:dyDescent="0.35">
      <c r="A89" s="55"/>
      <c r="B89" s="55"/>
      <c r="C89" s="56"/>
      <c r="D89" s="112"/>
      <c r="E89" s="113"/>
      <c r="F89" s="57"/>
      <c r="G89" s="57"/>
      <c r="H89" s="149"/>
      <c r="I89" s="144"/>
      <c r="J89" s="149"/>
      <c r="K89" s="149"/>
      <c r="L89" s="148">
        <f t="shared" si="1"/>
        <v>0</v>
      </c>
    </row>
    <row r="90" spans="1:12" x14ac:dyDescent="0.35">
      <c r="A90" s="55"/>
      <c r="B90" s="55"/>
      <c r="C90" s="56"/>
      <c r="D90" s="112"/>
      <c r="E90" s="113"/>
      <c r="F90" s="57"/>
      <c r="G90" s="57"/>
      <c r="H90" s="149"/>
      <c r="I90" s="144"/>
      <c r="J90" s="149"/>
      <c r="K90" s="149"/>
      <c r="L90" s="148">
        <f t="shared" si="1"/>
        <v>0</v>
      </c>
    </row>
    <row r="91" spans="1:12" x14ac:dyDescent="0.35">
      <c r="A91" s="55"/>
      <c r="B91" s="55"/>
      <c r="C91" s="56"/>
      <c r="D91" s="112"/>
      <c r="E91" s="114"/>
      <c r="F91" s="57"/>
      <c r="G91" s="57"/>
      <c r="H91" s="149"/>
      <c r="I91" s="144"/>
      <c r="J91" s="149"/>
      <c r="K91" s="149"/>
      <c r="L91" s="148">
        <f t="shared" si="1"/>
        <v>0</v>
      </c>
    </row>
    <row r="92" spans="1:12" x14ac:dyDescent="0.35">
      <c r="A92" s="55"/>
      <c r="B92" s="55"/>
      <c r="C92" s="56"/>
      <c r="D92" s="112"/>
      <c r="E92" s="113"/>
      <c r="F92" s="57"/>
      <c r="G92" s="57"/>
      <c r="H92" s="149"/>
      <c r="I92" s="144"/>
      <c r="J92" s="149"/>
      <c r="K92" s="149"/>
      <c r="L92" s="148">
        <f t="shared" si="1"/>
        <v>0</v>
      </c>
    </row>
    <row r="93" spans="1:12" x14ac:dyDescent="0.35">
      <c r="A93" s="55"/>
      <c r="B93" s="55"/>
      <c r="C93" s="56"/>
      <c r="D93" s="112"/>
      <c r="E93" s="114"/>
      <c r="F93" s="57"/>
      <c r="G93" s="57"/>
      <c r="H93" s="149"/>
      <c r="I93" s="144"/>
      <c r="J93" s="149"/>
      <c r="K93" s="149"/>
      <c r="L93" s="148">
        <f t="shared" si="1"/>
        <v>0</v>
      </c>
    </row>
    <row r="94" spans="1:12" x14ac:dyDescent="0.35">
      <c r="A94" s="55"/>
      <c r="B94" s="55"/>
      <c r="C94" s="96"/>
      <c r="D94" s="55"/>
      <c r="E94" s="116"/>
      <c r="F94" s="57"/>
      <c r="G94" s="57"/>
      <c r="H94" s="149"/>
      <c r="I94" s="144"/>
      <c r="J94" s="149"/>
      <c r="K94" s="149"/>
      <c r="L94" s="148">
        <f t="shared" si="1"/>
        <v>0</v>
      </c>
    </row>
    <row r="95" spans="1:12" x14ac:dyDescent="0.35">
      <c r="A95" s="55"/>
      <c r="B95" s="55"/>
      <c r="C95" s="99"/>
      <c r="D95" s="55"/>
      <c r="E95" s="130"/>
      <c r="F95" s="57"/>
      <c r="G95" s="57"/>
      <c r="H95" s="149"/>
      <c r="I95" s="144"/>
      <c r="J95" s="149"/>
      <c r="K95" s="149"/>
      <c r="L95" s="148">
        <f t="shared" si="1"/>
        <v>0</v>
      </c>
    </row>
    <row r="96" spans="1:12" x14ac:dyDescent="0.35">
      <c r="A96" s="55"/>
      <c r="B96" s="55"/>
      <c r="C96" s="99"/>
      <c r="D96" s="55"/>
      <c r="E96" s="116"/>
      <c r="F96" s="57"/>
      <c r="G96" s="57"/>
      <c r="H96" s="149"/>
      <c r="I96" s="144"/>
      <c r="J96" s="149"/>
      <c r="K96" s="149"/>
      <c r="L96" s="148">
        <f t="shared" si="1"/>
        <v>0</v>
      </c>
    </row>
    <row r="97" spans="1:12" x14ac:dyDescent="0.35">
      <c r="A97" s="55"/>
      <c r="B97" s="55"/>
      <c r="C97" s="99"/>
      <c r="D97" s="55"/>
      <c r="E97" s="116"/>
      <c r="F97" s="57"/>
      <c r="G97" s="57"/>
      <c r="H97" s="149"/>
      <c r="I97" s="144"/>
      <c r="J97" s="149"/>
      <c r="K97" s="149"/>
      <c r="L97" s="148">
        <f t="shared" si="1"/>
        <v>0</v>
      </c>
    </row>
    <row r="98" spans="1:12" x14ac:dyDescent="0.35">
      <c r="A98" s="55"/>
      <c r="B98" s="55"/>
      <c r="C98" s="99"/>
      <c r="D98" s="55"/>
      <c r="E98" s="116"/>
      <c r="F98" s="57"/>
      <c r="G98" s="57"/>
      <c r="H98" s="149"/>
      <c r="I98" s="144"/>
      <c r="J98" s="149"/>
      <c r="K98" s="149"/>
      <c r="L98" s="148">
        <f t="shared" si="1"/>
        <v>0</v>
      </c>
    </row>
    <row r="99" spans="1:12" x14ac:dyDescent="0.35">
      <c r="A99" s="55"/>
      <c r="B99" s="55"/>
      <c r="C99" s="99"/>
      <c r="D99" s="55"/>
      <c r="E99" s="116"/>
      <c r="F99" s="57"/>
      <c r="G99" s="57"/>
      <c r="H99" s="149"/>
      <c r="I99" s="144"/>
      <c r="J99" s="149"/>
      <c r="K99" s="149"/>
      <c r="L99" s="148">
        <f t="shared" si="1"/>
        <v>0</v>
      </c>
    </row>
    <row r="100" spans="1:12" x14ac:dyDescent="0.35">
      <c r="A100" s="55"/>
      <c r="B100" s="55"/>
      <c r="C100" s="99"/>
      <c r="D100" s="55"/>
      <c r="E100" s="116"/>
      <c r="F100" s="57"/>
      <c r="G100" s="57"/>
      <c r="H100" s="149"/>
      <c r="I100" s="144"/>
      <c r="J100" s="149"/>
      <c r="K100" s="149"/>
      <c r="L100" s="148">
        <f t="shared" si="1"/>
        <v>0</v>
      </c>
    </row>
    <row r="101" spans="1:12" x14ac:dyDescent="0.35">
      <c r="A101" s="55"/>
      <c r="B101" s="55"/>
      <c r="C101" s="99"/>
      <c r="D101" s="55"/>
      <c r="E101" s="116"/>
      <c r="F101" s="57"/>
      <c r="G101" s="57"/>
      <c r="H101" s="149"/>
      <c r="I101" s="144"/>
      <c r="J101" s="149"/>
      <c r="K101" s="149"/>
      <c r="L101" s="148">
        <f t="shared" si="1"/>
        <v>0</v>
      </c>
    </row>
    <row r="102" spans="1:12" x14ac:dyDescent="0.35">
      <c r="A102" s="55"/>
      <c r="B102" s="55"/>
      <c r="C102" s="99"/>
      <c r="D102" s="55"/>
      <c r="E102" s="116"/>
      <c r="F102" s="57"/>
      <c r="G102" s="57"/>
      <c r="H102" s="149"/>
      <c r="I102" s="144"/>
      <c r="J102" s="149"/>
      <c r="K102" s="149"/>
      <c r="L102" s="148">
        <f t="shared" si="1"/>
        <v>0</v>
      </c>
    </row>
    <row r="103" spans="1:12" x14ac:dyDescent="0.35">
      <c r="A103" s="55"/>
      <c r="B103" s="55"/>
      <c r="C103" s="99"/>
      <c r="D103" s="55"/>
      <c r="E103" s="116"/>
      <c r="F103" s="57"/>
      <c r="G103" s="57"/>
      <c r="H103" s="149"/>
      <c r="I103" s="144"/>
      <c r="J103" s="149"/>
      <c r="K103" s="149"/>
      <c r="L103" s="148">
        <f t="shared" si="1"/>
        <v>0</v>
      </c>
    </row>
    <row r="104" spans="1:12" x14ac:dyDescent="0.35">
      <c r="A104" s="55"/>
      <c r="B104" s="55"/>
      <c r="C104" s="99"/>
      <c r="D104" s="55"/>
      <c r="E104" s="116"/>
      <c r="F104" s="57"/>
      <c r="G104" s="57"/>
      <c r="H104" s="149"/>
      <c r="I104" s="144"/>
      <c r="J104" s="149"/>
      <c r="K104" s="149"/>
      <c r="L104" s="148">
        <f t="shared" si="1"/>
        <v>0</v>
      </c>
    </row>
    <row r="105" spans="1:12" x14ac:dyDescent="0.35">
      <c r="A105" s="55"/>
      <c r="B105" s="55"/>
      <c r="C105" s="99"/>
      <c r="D105" s="55"/>
      <c r="E105" s="116"/>
      <c r="F105" s="57"/>
      <c r="G105" s="57"/>
      <c r="H105" s="149"/>
      <c r="I105" s="144"/>
      <c r="J105" s="149"/>
      <c r="K105" s="149"/>
      <c r="L105" s="148">
        <f t="shared" si="1"/>
        <v>0</v>
      </c>
    </row>
    <row r="106" spans="1:12" x14ac:dyDescent="0.35">
      <c r="A106" s="55"/>
      <c r="B106" s="55"/>
      <c r="C106" s="99"/>
      <c r="D106" s="55"/>
      <c r="E106" s="116"/>
      <c r="F106" s="57"/>
      <c r="G106" s="57"/>
      <c r="H106" s="149"/>
      <c r="I106" s="144"/>
      <c r="J106" s="149"/>
      <c r="K106" s="149"/>
      <c r="L106" s="148">
        <f t="shared" si="1"/>
        <v>0</v>
      </c>
    </row>
    <row r="107" spans="1:12" x14ac:dyDescent="0.35">
      <c r="A107" s="55"/>
      <c r="B107" s="55"/>
      <c r="C107" s="56"/>
      <c r="D107" s="112"/>
      <c r="E107" s="114"/>
      <c r="F107" s="57"/>
      <c r="G107" s="57"/>
      <c r="H107" s="149"/>
      <c r="I107" s="144"/>
      <c r="J107" s="149"/>
      <c r="K107" s="149"/>
      <c r="L107" s="148">
        <f t="shared" si="1"/>
        <v>0</v>
      </c>
    </row>
    <row r="108" spans="1:12" x14ac:dyDescent="0.35">
      <c r="A108" s="55"/>
      <c r="B108" s="55"/>
      <c r="C108" s="56"/>
      <c r="D108" s="112"/>
      <c r="E108" s="114"/>
      <c r="F108" s="57"/>
      <c r="G108" s="57"/>
      <c r="H108" s="149"/>
      <c r="I108" s="144"/>
      <c r="J108" s="149"/>
      <c r="K108" s="149"/>
      <c r="L108" s="148">
        <f t="shared" si="1"/>
        <v>0</v>
      </c>
    </row>
  </sheetData>
  <mergeCells count="7">
    <mergeCell ref="G6:G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შეჯამება</vt:lpstr>
      <vt:lpstr>კრებსითი ნაკრები </vt:lpstr>
      <vt:lpstr>კრებსითი ხარჯთაღრიცხვა</vt:lpstr>
      <vt:lpstr>კრებსითი სატენდერო</vt:lpstr>
      <vt:lpstr>კომიტეტი</vt:lpstr>
      <vt:lpstr>საწყობი</vt:lpstr>
      <vt:lpstr>'კრებსითი ნაკრები '!Print_Area</vt:lpstr>
      <vt:lpstr>'კრებსითი ნაკრები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2022-09-30T08:56:30Z</dcterms:modified>
</cp:coreProperties>
</file>